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1976EC7-7A0D-442D-A69F-C86D9C3F813E}" xr6:coauthVersionLast="47" xr6:coauthVersionMax="47" xr10:uidLastSave="{00000000-0000-0000-0000-000000000000}"/>
  <bookViews>
    <workbookView xWindow="-120" yWindow="-120" windowWidth="29040" windowHeight="15840" firstSheet="12" activeTab="12" xr2:uid="{F0B207D6-6E9E-4C28-895E-E6518D4E3FE3}"/>
  </bookViews>
  <sheets>
    <sheet name="Sheet1" sheetId="4" r:id="rId1"/>
    <sheet name="ANS_Sheet1.1" sheetId="1" r:id="rId2"/>
    <sheet name="ANS_Sheet1.2" sheetId="3" r:id="rId3"/>
    <sheet name="PIVOT" sheetId="5" r:id="rId4"/>
    <sheet name="ANS_PIVOT" sheetId="6" r:id="rId5"/>
    <sheet name="Math &amp; Percentage" sheetId="7" r:id="rId6"/>
    <sheet name="SUM" sheetId="8" r:id="rId7"/>
    <sheet name="COUNT" sheetId="9" r:id="rId8"/>
    <sheet name="COUNTIF" sheetId="17" r:id="rId9"/>
    <sheet name="COUNTIFS" sheetId="20" r:id="rId10"/>
    <sheet name="Average" sheetId="10" r:id="rId11"/>
    <sheet name="MIN MAX " sheetId="11" r:id="rId12"/>
    <sheet name="IF" sheetId="12" r:id="rId13"/>
    <sheet name="VLookup" sheetId="13" r:id="rId14"/>
    <sheet name="HLookup" sheetId="14" r:id="rId15"/>
    <sheet name="SUMIFS" sheetId="19" r:id="rId16"/>
    <sheet name="SUMIF" sheetId="16" r:id="rId17"/>
    <sheet name="duplicate" sheetId="21" r:id="rId18"/>
    <sheet name="Inaccurate" sheetId="22" r:id="rId19"/>
    <sheet name="CASE" sheetId="23" r:id="rId20"/>
    <sheet name="FLASH FILL" sheetId="24" r:id="rId21"/>
    <sheet name="Filter" sheetId="25" r:id="rId22"/>
  </sheets>
  <definedNames>
    <definedName name="_xlnm._FilterDatabase" localSheetId="1" hidden="1">ANS_Sheet1.1!$F$25:$F$32</definedName>
    <definedName name="_xlnm._FilterDatabase" localSheetId="17" hidden="1">duplicate!$H$2:$H$16</definedName>
    <definedName name="_xlnm._FilterDatabase" localSheetId="21" hidden="1">Filter!$A$2:$G$16</definedName>
    <definedName name="_xlnm._FilterDatabase" localSheetId="18" hidden="1">Inaccurate!$H$19:$J$33</definedName>
  </definedNames>
  <calcPr calcId="191029"/>
  <pivotCaches>
    <pivotCache cacheId="0" r:id="rId23"/>
    <pivotCache cacheId="1" r:id="rId24"/>
    <pivotCache cacheId="2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5" l="1"/>
  <c r="P4" i="25" s="1"/>
  <c r="O5" i="25"/>
  <c r="P5" i="25" s="1"/>
  <c r="O6" i="25"/>
  <c r="P6" i="25" s="1"/>
  <c r="O7" i="25"/>
  <c r="P7" i="25" s="1"/>
  <c r="O8" i="25"/>
  <c r="P8" i="25" s="1"/>
  <c r="O9" i="25"/>
  <c r="P9" i="25" s="1"/>
  <c r="O10" i="25"/>
  <c r="P10" i="25" s="1"/>
  <c r="O11" i="25"/>
  <c r="P11" i="25" s="1"/>
  <c r="O12" i="25"/>
  <c r="P12" i="25" s="1"/>
  <c r="O13" i="25"/>
  <c r="P13" i="25" s="1"/>
  <c r="O14" i="25"/>
  <c r="P14" i="25" s="1"/>
  <c r="O15" i="25"/>
  <c r="P15" i="25" s="1"/>
  <c r="O16" i="25"/>
  <c r="P16" i="25" s="1"/>
  <c r="O3" i="25"/>
  <c r="P3" i="25" s="1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3" i="24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23" i="23"/>
  <c r="M27" i="20"/>
  <c r="M22" i="20"/>
  <c r="H6" i="20"/>
  <c r="H5" i="20"/>
  <c r="H17" i="19"/>
  <c r="D10" i="19"/>
  <c r="I27" i="17"/>
  <c r="I23" i="17"/>
  <c r="I19" i="17"/>
  <c r="I15" i="17"/>
  <c r="E31" i="17"/>
  <c r="E30" i="17"/>
  <c r="E28" i="17"/>
  <c r="E25" i="17"/>
  <c r="E24" i="17"/>
  <c r="E23" i="17"/>
  <c r="E22" i="17"/>
  <c r="B10" i="17"/>
  <c r="C47" i="16"/>
  <c r="C44" i="16"/>
  <c r="C41" i="16"/>
  <c r="L11" i="16"/>
  <c r="G23" i="16"/>
  <c r="G22" i="16"/>
  <c r="G19" i="16"/>
  <c r="G17" i="16"/>
  <c r="G16" i="16"/>
  <c r="B20" i="14"/>
  <c r="B16" i="14"/>
  <c r="B12" i="14"/>
  <c r="F49" i="13"/>
  <c r="F48" i="13"/>
  <c r="F47" i="13"/>
  <c r="J26" i="13"/>
  <c r="I26" i="13"/>
  <c r="I22" i="13"/>
  <c r="I18" i="13"/>
  <c r="B32" i="13"/>
  <c r="B33" i="13"/>
  <c r="B31" i="13"/>
  <c r="D19" i="13"/>
  <c r="B25" i="13"/>
  <c r="B26" i="13"/>
  <c r="B24" i="13"/>
  <c r="D17" i="13"/>
  <c r="C51" i="12"/>
  <c r="C52" i="12"/>
  <c r="C53" i="12"/>
  <c r="C50" i="12"/>
  <c r="K31" i="12"/>
  <c r="K32" i="12"/>
  <c r="K33" i="12"/>
  <c r="K34" i="12"/>
  <c r="K35" i="12"/>
  <c r="K36" i="12"/>
  <c r="K30" i="12"/>
  <c r="E29" i="12"/>
  <c r="E30" i="12"/>
  <c r="E31" i="12"/>
  <c r="E32" i="12"/>
  <c r="E33" i="12"/>
  <c r="E34" i="12"/>
  <c r="E35" i="12"/>
  <c r="E28" i="12"/>
  <c r="D29" i="12"/>
  <c r="D30" i="12"/>
  <c r="D31" i="12"/>
  <c r="D32" i="12"/>
  <c r="D33" i="12"/>
  <c r="D34" i="12"/>
  <c r="D35" i="12"/>
  <c r="D28" i="12"/>
  <c r="K12" i="12"/>
  <c r="K13" i="12"/>
  <c r="K14" i="12"/>
  <c r="K11" i="12"/>
  <c r="C9" i="12"/>
  <c r="C11" i="12"/>
  <c r="C10" i="12"/>
  <c r="C8" i="12"/>
  <c r="C32" i="11"/>
  <c r="O10" i="11"/>
  <c r="O11" i="11"/>
  <c r="O12" i="11"/>
  <c r="O9" i="11"/>
  <c r="G15" i="11"/>
  <c r="G14" i="11"/>
  <c r="G13" i="11"/>
  <c r="L25" i="10"/>
  <c r="L24" i="10"/>
  <c r="H17" i="10"/>
  <c r="H18" i="10"/>
  <c r="H19" i="10"/>
  <c r="D22" i="10"/>
  <c r="D20" i="10"/>
  <c r="D18" i="10"/>
  <c r="D16" i="10"/>
  <c r="L27" i="9"/>
  <c r="L24" i="9"/>
  <c r="L21" i="9"/>
  <c r="L18" i="9"/>
  <c r="B48" i="9"/>
  <c r="B42" i="9"/>
  <c r="B18" i="9"/>
  <c r="B15" i="9"/>
  <c r="L20" i="8"/>
  <c r="L19" i="8"/>
  <c r="L16" i="8"/>
  <c r="L13" i="8"/>
  <c r="M10" i="8"/>
  <c r="M7" i="8"/>
  <c r="M4" i="8"/>
  <c r="B115" i="8"/>
  <c r="B18" i="8"/>
  <c r="A66" i="7"/>
  <c r="A42" i="7"/>
  <c r="E27" i="7"/>
  <c r="E26" i="7"/>
  <c r="E22" i="7"/>
  <c r="E21" i="7"/>
  <c r="E20" i="7"/>
  <c r="E16" i="7"/>
  <c r="E15" i="7"/>
  <c r="E14" i="7"/>
  <c r="E13" i="7"/>
  <c r="H211" i="3"/>
  <c r="I211" i="3" s="1"/>
  <c r="H210" i="3"/>
  <c r="I210" i="3" s="1"/>
  <c r="H209" i="3"/>
  <c r="I209" i="3" s="1"/>
  <c r="H208" i="3"/>
  <c r="I208" i="3" s="1"/>
  <c r="H207" i="3"/>
  <c r="I207" i="3" s="1"/>
  <c r="I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I198" i="3"/>
  <c r="I197" i="3"/>
  <c r="H196" i="3"/>
  <c r="I196" i="3" s="1"/>
  <c r="H195" i="3"/>
  <c r="I195" i="3" s="1"/>
  <c r="H194" i="3"/>
  <c r="I194" i="3" s="1"/>
  <c r="I193" i="3"/>
  <c r="H192" i="3"/>
  <c r="I192" i="3" s="1"/>
  <c r="I191" i="3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I182" i="3"/>
  <c r="I181" i="3"/>
  <c r="I180" i="3"/>
  <c r="H179" i="3"/>
  <c r="I179" i="3" s="1"/>
  <c r="H178" i="3"/>
  <c r="I178" i="3" s="1"/>
  <c r="I177" i="3"/>
  <c r="I176" i="3"/>
  <c r="H175" i="3"/>
  <c r="I175" i="3" s="1"/>
  <c r="H174" i="3"/>
  <c r="I174" i="3" s="1"/>
  <c r="I173" i="3"/>
  <c r="H172" i="3"/>
  <c r="I172" i="3" s="1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I165" i="3"/>
  <c r="I164" i="3"/>
  <c r="H164" i="3"/>
  <c r="I163" i="3"/>
  <c r="I162" i="3"/>
  <c r="I161" i="3"/>
  <c r="H161" i="3"/>
  <c r="I160" i="3"/>
  <c r="H160" i="3"/>
  <c r="I159" i="3"/>
  <c r="I158" i="3"/>
  <c r="I157" i="3"/>
  <c r="H157" i="3"/>
  <c r="I156" i="3"/>
  <c r="H156" i="3"/>
  <c r="I155" i="3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I146" i="3"/>
  <c r="I145" i="3"/>
  <c r="H145" i="3"/>
  <c r="I144" i="3"/>
  <c r="I143" i="3"/>
  <c r="I142" i="3"/>
  <c r="H142" i="3"/>
  <c r="I141" i="3"/>
  <c r="H141" i="3"/>
  <c r="I140" i="3"/>
  <c r="H140" i="3"/>
  <c r="I139" i="3"/>
  <c r="I138" i="3"/>
  <c r="I137" i="3"/>
  <c r="H136" i="3"/>
  <c r="I136" i="3" s="1"/>
  <c r="H135" i="3"/>
  <c r="I135" i="3" s="1"/>
  <c r="H134" i="3"/>
  <c r="I134" i="3" s="1"/>
  <c r="I133" i="3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I124" i="3"/>
  <c r="H123" i="3"/>
  <c r="I123" i="3" s="1"/>
  <c r="I122" i="3"/>
  <c r="I121" i="3"/>
  <c r="I120" i="3"/>
  <c r="I119" i="3"/>
  <c r="H119" i="3"/>
  <c r="I118" i="3"/>
  <c r="H118" i="3"/>
  <c r="I117" i="3"/>
  <c r="H117" i="3"/>
  <c r="H116" i="3"/>
  <c r="I116" i="3" s="1"/>
  <c r="I115" i="3"/>
  <c r="H115" i="3"/>
  <c r="I114" i="3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I102" i="3"/>
  <c r="H101" i="3"/>
  <c r="I101" i="3" s="1"/>
  <c r="I100" i="3"/>
  <c r="I99" i="3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I91" i="3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I78" i="3"/>
  <c r="H77" i="3"/>
  <c r="I77" i="3" s="1"/>
  <c r="I76" i="3"/>
  <c r="I75" i="3"/>
  <c r="H74" i="3"/>
  <c r="I74" i="3" s="1"/>
  <c r="I73" i="3"/>
  <c r="I72" i="3"/>
  <c r="H72" i="3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I64" i="3"/>
  <c r="H64" i="3"/>
  <c r="I63" i="3"/>
  <c r="H62" i="3"/>
  <c r="I62" i="3" s="1"/>
  <c r="H61" i="3"/>
  <c r="I61" i="3" s="1"/>
  <c r="H60" i="3"/>
  <c r="I60" i="3" s="1"/>
  <c r="H59" i="3"/>
  <c r="I59" i="3" s="1"/>
  <c r="H58" i="3"/>
  <c r="I58" i="3" s="1"/>
  <c r="I57" i="3"/>
  <c r="H56" i="3"/>
  <c r="I56" i="3" s="1"/>
  <c r="I55" i="3"/>
  <c r="I54" i="3"/>
  <c r="I53" i="3"/>
  <c r="H52" i="3"/>
  <c r="I52" i="3" s="1"/>
  <c r="I51" i="3"/>
  <c r="I50" i="3"/>
  <c r="H49" i="3"/>
  <c r="I49" i="3" s="1"/>
  <c r="I48" i="3"/>
  <c r="I47" i="3"/>
  <c r="I46" i="3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I36" i="3"/>
  <c r="I35" i="3"/>
  <c r="H34" i="3"/>
  <c r="I34" i="3" s="1"/>
  <c r="I33" i="3"/>
  <c r="I32" i="3"/>
  <c r="I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3" i="3"/>
  <c r="I23" i="3" s="1"/>
  <c r="H22" i="3"/>
  <c r="I22" i="3" s="1"/>
  <c r="H21" i="3"/>
  <c r="I21" i="3" s="1"/>
  <c r="H20" i="3"/>
  <c r="I20" i="3" s="1"/>
  <c r="I19" i="3"/>
  <c r="I18" i="3"/>
  <c r="H18" i="3"/>
  <c r="I17" i="3"/>
  <c r="I16" i="3"/>
  <c r="I15" i="3"/>
  <c r="I14" i="3"/>
  <c r="I13" i="3"/>
  <c r="H13" i="3"/>
  <c r="I12" i="3"/>
  <c r="H12" i="3"/>
  <c r="I11" i="3"/>
  <c r="H11" i="3"/>
  <c r="I10" i="3"/>
  <c r="H10" i="3"/>
  <c r="I9" i="3"/>
  <c r="H9" i="3"/>
  <c r="I8" i="3"/>
  <c r="H7" i="3"/>
  <c r="I7" i="3" s="1"/>
  <c r="H6" i="3"/>
  <c r="I6" i="3" s="1"/>
  <c r="I5" i="3"/>
  <c r="I4" i="3"/>
  <c r="I3" i="3"/>
  <c r="I2" i="3"/>
  <c r="A46" i="1"/>
</calcChain>
</file>

<file path=xl/sharedStrings.xml><?xml version="1.0" encoding="utf-8"?>
<sst xmlns="http://schemas.openxmlformats.org/spreadsheetml/2006/main" count="3296" uniqueCount="1186">
  <si>
    <t>Applied filter on the Grand total where we have applied data validation , on filter select color so it will show date with payment status</t>
  </si>
  <si>
    <t>Grand Total</t>
  </si>
  <si>
    <t>Z tech Limited</t>
  </si>
  <si>
    <t>Sl Limited</t>
  </si>
  <si>
    <t>M LTD</t>
  </si>
  <si>
    <t>M Limited</t>
  </si>
  <si>
    <t>HX Limited</t>
  </si>
  <si>
    <t>Conquest Tech Ltd</t>
  </si>
  <si>
    <t>(blank)</t>
  </si>
  <si>
    <t>Unpaid</t>
  </si>
  <si>
    <t>Paid</t>
  </si>
  <si>
    <t>Row Labels</t>
  </si>
  <si>
    <t>Column Labels</t>
  </si>
  <si>
    <t>Sum of AR Gross Amount</t>
  </si>
  <si>
    <t>Apply Filter to view data using color and payment status</t>
  </si>
  <si>
    <t>BENGLORE</t>
  </si>
  <si>
    <t>DELHI</t>
  </si>
  <si>
    <t>MUMBAI</t>
  </si>
  <si>
    <t>KOLKATA</t>
  </si>
  <si>
    <t>HYD</t>
  </si>
  <si>
    <t>PUNE</t>
  </si>
  <si>
    <t>City Name</t>
  </si>
  <si>
    <t>Use data validation to change a color based on Cell Value using dropdown</t>
  </si>
  <si>
    <t>Copy information from one Excel sheet to another using formula</t>
  </si>
  <si>
    <t>In case you don't want to copy the entire sheet, but only some part of it, select the range of interest and press Ctrl + C to copy it. Then switch to another sheet, select the upper-left cell of the destination range and press Ctrl + V to paste the copied range.</t>
  </si>
  <si>
    <t>For the copied data to update automatically as soon as the original data changes, you can copy information from one Excel sheet to another by using formulas.</t>
  </si>
  <si>
    <t>For example, to copy data from cell A1 in Sheet1 to cell B1 in Sheet2, enter this formula in B1: =Sheet1!A1</t>
  </si>
  <si>
    <t>To copy information from another Excel file, include the workbook name in square brackets: =[Book1]Sheet1!A1</t>
  </si>
  <si>
    <t>01_Nov-20</t>
  </si>
  <si>
    <t>0101</t>
  </si>
  <si>
    <t>TQ1920/E/159</t>
  </si>
  <si>
    <t>Euro</t>
  </si>
  <si>
    <t>0102</t>
  </si>
  <si>
    <t>TQ1920/E/160</t>
  </si>
  <si>
    <t>0103</t>
  </si>
  <si>
    <t>TQ1920/E/161</t>
  </si>
  <si>
    <t>0104</t>
  </si>
  <si>
    <t>TQ1920/E/162</t>
  </si>
  <si>
    <t>0105</t>
  </si>
  <si>
    <t>TQ1920/E/163</t>
  </si>
  <si>
    <t>0106</t>
  </si>
  <si>
    <t>TQ1920/E/164</t>
  </si>
  <si>
    <t>0107</t>
  </si>
  <si>
    <t>TQ1920/E/165</t>
  </si>
  <si>
    <t>CHF</t>
  </si>
  <si>
    <t>0108</t>
  </si>
  <si>
    <t>TQ1920/E/166</t>
  </si>
  <si>
    <t>GBP</t>
  </si>
  <si>
    <t>0109</t>
  </si>
  <si>
    <t>TQ1920/E/167</t>
  </si>
  <si>
    <t>0110</t>
  </si>
  <si>
    <t>TQ1920/E/168</t>
  </si>
  <si>
    <t>0111</t>
  </si>
  <si>
    <t>TQ1920/E/169</t>
  </si>
  <si>
    <t>0112</t>
  </si>
  <si>
    <t>TQ1920/E/170</t>
  </si>
  <si>
    <t>02_Dec-20</t>
  </si>
  <si>
    <t>TQ1920/E/174</t>
  </si>
  <si>
    <t>TQ1920/E/175</t>
  </si>
  <si>
    <t>TQ1920/E/176</t>
  </si>
  <si>
    <t>TQ1920/E/177</t>
  </si>
  <si>
    <t>TQ1920/E/178</t>
  </si>
  <si>
    <t>TQ1920/E/179</t>
  </si>
  <si>
    <t>TQ1920/E/180</t>
  </si>
  <si>
    <t>TQ1920/E/181</t>
  </si>
  <si>
    <t>TQ1920/E/182</t>
  </si>
  <si>
    <t>TQ1920/E/183</t>
  </si>
  <si>
    <t>0113</t>
  </si>
  <si>
    <t>TQ1920/E/184</t>
  </si>
  <si>
    <t>03_Jan-21</t>
  </si>
  <si>
    <t>TQ1920/E/188</t>
  </si>
  <si>
    <t>TQ1920/E/189</t>
  </si>
  <si>
    <t>TQ1920/E/190</t>
  </si>
  <si>
    <t>TQ1920/E/191</t>
  </si>
  <si>
    <t>0114</t>
  </si>
  <si>
    <t>TQ1920/E/192</t>
  </si>
  <si>
    <t>0115</t>
  </si>
  <si>
    <t>TQ1920/E/193</t>
  </si>
  <si>
    <t>TQ1920/E/195</t>
  </si>
  <si>
    <t>TQ1920/E/196</t>
  </si>
  <si>
    <t>TQ1920/E/197</t>
  </si>
  <si>
    <t>TQ1920/E/198</t>
  </si>
  <si>
    <t>TQ1920/E/199</t>
  </si>
  <si>
    <t>TQ1920/E/200</t>
  </si>
  <si>
    <t>04_Feb-21</t>
  </si>
  <si>
    <t>TQ1920/E/202</t>
  </si>
  <si>
    <t>TQ1920/E/203</t>
  </si>
  <si>
    <t>TQ1920/E/204</t>
  </si>
  <si>
    <t>TQ1920/E/205</t>
  </si>
  <si>
    <t>TQ1920/E/206</t>
  </si>
  <si>
    <t>TQ1920/E/207</t>
  </si>
  <si>
    <t>0116</t>
  </si>
  <si>
    <t>TQ1920/E/208</t>
  </si>
  <si>
    <t>0117</t>
  </si>
  <si>
    <t>TQ1920/E/209</t>
  </si>
  <si>
    <t>0118</t>
  </si>
  <si>
    <t>TQ1920/E/210</t>
  </si>
  <si>
    <t>TQ1920/E/211</t>
  </si>
  <si>
    <t>TQ1920/E/212</t>
  </si>
  <si>
    <t>TQ1920/E/213</t>
  </si>
  <si>
    <t>TQ1920/E/214</t>
  </si>
  <si>
    <t>TQ1920/E/215</t>
  </si>
  <si>
    <t>TQ1920/E/216</t>
  </si>
  <si>
    <t>0119</t>
  </si>
  <si>
    <t>TQ1920/E/218</t>
  </si>
  <si>
    <t>05_Mar-21</t>
  </si>
  <si>
    <t>TQ1920/E/219</t>
  </si>
  <si>
    <t>TQ1920/E/220</t>
  </si>
  <si>
    <t>TQ1920/E/221</t>
  </si>
  <si>
    <t>TQ1920/E/222</t>
  </si>
  <si>
    <t>TQ1920/E/223</t>
  </si>
  <si>
    <t>TQ1920/E/224</t>
  </si>
  <si>
    <t>TQ1920/E/225</t>
  </si>
  <si>
    <t>TQ1920/E/226</t>
  </si>
  <si>
    <t>TQ1920/E/227</t>
  </si>
  <si>
    <t>TQ1920/E/228</t>
  </si>
  <si>
    <t>TQ1920/E/229</t>
  </si>
  <si>
    <t>TQ1920/E/231</t>
  </si>
  <si>
    <t>TQ1920/E/232</t>
  </si>
  <si>
    <t>TQ1920/E/233</t>
  </si>
  <si>
    <t>TQ1920/E/234</t>
  </si>
  <si>
    <t>0120</t>
  </si>
  <si>
    <t>TQ1920/E/235</t>
  </si>
  <si>
    <t>0121</t>
  </si>
  <si>
    <t>TQ1920/E/236</t>
  </si>
  <si>
    <t>0122</t>
  </si>
  <si>
    <t>TQ1920/E/237</t>
  </si>
  <si>
    <t>0123</t>
  </si>
  <si>
    <t>TQ1920/E/238</t>
  </si>
  <si>
    <t>0124</t>
  </si>
  <si>
    <t>TQ1920/E/239</t>
  </si>
  <si>
    <t>0125</t>
  </si>
  <si>
    <t>TQ1920/E/240</t>
  </si>
  <si>
    <t>0126</t>
  </si>
  <si>
    <t>TQ1920/E/242</t>
  </si>
  <si>
    <t>06_Apr-21</t>
  </si>
  <si>
    <t>TQ1920/E/244</t>
  </si>
  <si>
    <t>TQ1920/E/245</t>
  </si>
  <si>
    <t>TQ1920/E/246</t>
  </si>
  <si>
    <t>TQ1920/E/247</t>
  </si>
  <si>
    <t>TQ1920/E/248</t>
  </si>
  <si>
    <t>TQ1920/E/248A</t>
  </si>
  <si>
    <t>TQ1920/E/249</t>
  </si>
  <si>
    <t>TQ1920/E/250</t>
  </si>
  <si>
    <t>TQ1920/E/251</t>
  </si>
  <si>
    <t>TQ1920/E/252</t>
  </si>
  <si>
    <t>TQ1920/E/253</t>
  </si>
  <si>
    <t>TQ1920/E/254</t>
  </si>
  <si>
    <t>TQ1920/E/255</t>
  </si>
  <si>
    <t>TQ1920/E/256</t>
  </si>
  <si>
    <t>TQ1920/E/257</t>
  </si>
  <si>
    <t>TQ1920/E/258</t>
  </si>
  <si>
    <t>0127</t>
  </si>
  <si>
    <t>TQ1920/E/259</t>
  </si>
  <si>
    <t>TQ1920/E/260</t>
  </si>
  <si>
    <t>TQ1920/E/261</t>
  </si>
  <si>
    <t>TQ1920/E/262</t>
  </si>
  <si>
    <t>TQ1920/E/263</t>
  </si>
  <si>
    <t>TQ1920/E/264</t>
  </si>
  <si>
    <t>TQ1920/E/268</t>
  </si>
  <si>
    <t>TQ1920/E/266</t>
  </si>
  <si>
    <t>07_May-21</t>
  </si>
  <si>
    <t>TQ1920/E/271</t>
  </si>
  <si>
    <t>TQ1920/E/272</t>
  </si>
  <si>
    <t>TQ1920/E/273</t>
  </si>
  <si>
    <t>TQ1920/E/274</t>
  </si>
  <si>
    <t>TQ1920/E/275</t>
  </si>
  <si>
    <t>TQ1920/E/276</t>
  </si>
  <si>
    <t>TQ1920/E/277</t>
  </si>
  <si>
    <t>TQ1920/E/278</t>
  </si>
  <si>
    <t>TQ1920/E/279</t>
  </si>
  <si>
    <t>TQ1920/E/280</t>
  </si>
  <si>
    <t>TQ1920/E/281</t>
  </si>
  <si>
    <t>TQ1920/E/290</t>
  </si>
  <si>
    <t>TQ1920/E/283</t>
  </si>
  <si>
    <t>TQ1920/E/284</t>
  </si>
  <si>
    <t>TQ1920/E/285</t>
  </si>
  <si>
    <t>TQ1920/E/286</t>
  </si>
  <si>
    <t>TQ1920/E/287</t>
  </si>
  <si>
    <t>TQ1920/E/288</t>
  </si>
  <si>
    <t>TQ1920/E/289</t>
  </si>
  <si>
    <t>TQ1920/E/282</t>
  </si>
  <si>
    <t>TQ1920/E/291</t>
  </si>
  <si>
    <t>0128</t>
  </si>
  <si>
    <t>TQ1920/E/314A</t>
  </si>
  <si>
    <t>08_Jun-21</t>
  </si>
  <si>
    <t>TQ1920/E/296</t>
  </si>
  <si>
    <t>TQ1920/E/297</t>
  </si>
  <si>
    <t>TQ1920/E/298</t>
  </si>
  <si>
    <t>TQ1920/E/299</t>
  </si>
  <si>
    <t>TQ1920/E/300</t>
  </si>
  <si>
    <t>TQ1920/E/301</t>
  </si>
  <si>
    <t>TQ1920/E/302</t>
  </si>
  <si>
    <t>TQ1920/E/303</t>
  </si>
  <si>
    <t>TQ1920/E/304</t>
  </si>
  <si>
    <t>TQ1920/E/305</t>
  </si>
  <si>
    <t>TQ1920/E/306</t>
  </si>
  <si>
    <t>TQ1920/E/307</t>
  </si>
  <si>
    <t>TQ1920/E/308</t>
  </si>
  <si>
    <t>TQ1920/E/309</t>
  </si>
  <si>
    <t>TQ1920/E/311A</t>
  </si>
  <si>
    <t>TQ1920/E/311</t>
  </si>
  <si>
    <t>0129</t>
  </si>
  <si>
    <t>TQ1920/E/313</t>
  </si>
  <si>
    <t>TQ1920/E/314</t>
  </si>
  <si>
    <t>0130</t>
  </si>
  <si>
    <t>TQ1920/E/318</t>
  </si>
  <si>
    <t>TQ1920/E/312</t>
  </si>
  <si>
    <t>0131</t>
  </si>
  <si>
    <t>TQ1920/E/319</t>
  </si>
  <si>
    <t>TQ1920/E/320</t>
  </si>
  <si>
    <t>09_Jul-21</t>
  </si>
  <si>
    <t>TQ1920/E/344</t>
  </si>
  <si>
    <t>TQ1920/E/326</t>
  </si>
  <si>
    <t>TQ1920/E/327</t>
  </si>
  <si>
    <t>TQ1920/E/328</t>
  </si>
  <si>
    <t>TQ1920/E/329</t>
  </si>
  <si>
    <t>TQ1920/E/330</t>
  </si>
  <si>
    <t>TQ1920/E/331</t>
  </si>
  <si>
    <t>TQ1920/E/332</t>
  </si>
  <si>
    <t>TQ1920/E/333</t>
  </si>
  <si>
    <t>TQ1920/E/334</t>
  </si>
  <si>
    <t>TQ1920/E/335</t>
  </si>
  <si>
    <t>TQ1920/E/336</t>
  </si>
  <si>
    <t>TQ1920/E/337</t>
  </si>
  <si>
    <t>TQ1920/E/338</t>
  </si>
  <si>
    <t>TQ1920/E/339</t>
  </si>
  <si>
    <t>TQ1920/E/341</t>
  </si>
  <si>
    <t>TQ1920/E/342</t>
  </si>
  <si>
    <t>0132</t>
  </si>
  <si>
    <t>TQ1920/E/343</t>
  </si>
  <si>
    <t>TQ1920/E/350</t>
  </si>
  <si>
    <t>10_Aug-21</t>
  </si>
  <si>
    <t>TQ1920/E/369</t>
  </si>
  <si>
    <t>TQ1920/E/345</t>
  </si>
  <si>
    <t>TQ1920/E/347</t>
  </si>
  <si>
    <t>TQ1920/E/348</t>
  </si>
  <si>
    <t>TQ1920/E/349</t>
  </si>
  <si>
    <t>TQ1920/E/351</t>
  </si>
  <si>
    <t>TQ1920/E/352</t>
  </si>
  <si>
    <t>TQ1920/E/353</t>
  </si>
  <si>
    <t>TQ1920/E/354</t>
  </si>
  <si>
    <t>TQ1920/E/355</t>
  </si>
  <si>
    <t>TQ1920/E/356</t>
  </si>
  <si>
    <t>TQ1920/E/357</t>
  </si>
  <si>
    <t>TQ1920/E/358</t>
  </si>
  <si>
    <t>TQ1920/E/360</t>
  </si>
  <si>
    <t>TQ1920/E/361</t>
  </si>
  <si>
    <t>TQ1920/E/362</t>
  </si>
  <si>
    <t>0133</t>
  </si>
  <si>
    <t>TQ1920/E/340</t>
  </si>
  <si>
    <t>11_Sep-21</t>
  </si>
  <si>
    <t>TQ1920/E/359</t>
  </si>
  <si>
    <t>TQ1920/E/396</t>
  </si>
  <si>
    <t>TQ1920/E/376</t>
  </si>
  <si>
    <t>TQ1920/E/377</t>
  </si>
  <si>
    <t>TQ1920/E/378</t>
  </si>
  <si>
    <t>TQ1920/E/380</t>
  </si>
  <si>
    <t>TQ1920/E/381</t>
  </si>
  <si>
    <t>TQ1920/E/382</t>
  </si>
  <si>
    <t>TQ1920/E/383</t>
  </si>
  <si>
    <t>TQ1920/E/384</t>
  </si>
  <si>
    <t>TQ1920/E/385</t>
  </si>
  <si>
    <t>TQ1920/E/386</t>
  </si>
  <si>
    <t>TQ1920/E/387</t>
  </si>
  <si>
    <t>TQ1920/E/391</t>
  </si>
  <si>
    <t>TQ1920/E/392</t>
  </si>
  <si>
    <t>0134</t>
  </si>
  <si>
    <t>TQ1920/E/393</t>
  </si>
  <si>
    <t>0135</t>
  </si>
  <si>
    <t>TQ1920/E/394</t>
  </si>
  <si>
    <t>12_Oct-21</t>
  </si>
  <si>
    <t>TQ1920/E/400</t>
  </si>
  <si>
    <t>TQ1920/E/401</t>
  </si>
  <si>
    <t>TQ1920/E/402</t>
  </si>
  <si>
    <t>TQ1920/E/403</t>
  </si>
  <si>
    <t>TQ1920/E/397</t>
  </si>
  <si>
    <t>TQ1920/E/404</t>
  </si>
  <si>
    <t>TQ1920/E/405</t>
  </si>
  <si>
    <t>TQ1920/E/406</t>
  </si>
  <si>
    <t>TQ1920/E/407</t>
  </si>
  <si>
    <t>TQ1920/E/408</t>
  </si>
  <si>
    <t>TQ1920/E/409</t>
  </si>
  <si>
    <t>TQ1920/E/410</t>
  </si>
  <si>
    <t>TQ1920/E/411</t>
  </si>
  <si>
    <t>TQ1920/E/412</t>
  </si>
  <si>
    <t>0136</t>
  </si>
  <si>
    <t>TQ1920/E/413</t>
  </si>
  <si>
    <t xml:space="preserve">Month </t>
  </si>
  <si>
    <t>Client Name</t>
  </si>
  <si>
    <t>Candidate No.</t>
  </si>
  <si>
    <t>AR Invoice ID</t>
  </si>
  <si>
    <t>AR Invoice Date</t>
  </si>
  <si>
    <t>ARCurrency</t>
  </si>
  <si>
    <t>AR Net Amount</t>
  </si>
  <si>
    <t>AR VAT</t>
  </si>
  <si>
    <t>AR Gross Amount</t>
  </si>
  <si>
    <t>AR Pay Date</t>
  </si>
  <si>
    <t>AR Status</t>
  </si>
  <si>
    <t>Use Pivot table to get Paid and Unpaid amounts</t>
  </si>
  <si>
    <t>Represent pivot outcome in Chart</t>
  </si>
  <si>
    <t>QUESTIONS</t>
  </si>
  <si>
    <t>Instruction: Use shared excel file for below actions</t>
  </si>
  <si>
    <t>o Use data validation to change a color based on Cell Value using dropdown</t>
  </si>
  <si>
    <t>o Apply Filter to view data using color and payment status</t>
  </si>
  <si>
    <t>o Prepare duplication file of same excel</t>
  </si>
  <si>
    <t>o Use Pivot table to get Paid and Unpaid amounts</t>
  </si>
  <si>
    <t>o Represent pivot outcome in Chart</t>
  </si>
  <si>
    <t>Toyato</t>
  </si>
  <si>
    <t>mini</t>
  </si>
  <si>
    <t>Hyundai</t>
  </si>
  <si>
    <t>Ford</t>
  </si>
  <si>
    <t>Hyundai i25</t>
  </si>
  <si>
    <t>Hyundai sonata</t>
  </si>
  <si>
    <t>Mini Copper</t>
  </si>
  <si>
    <t>Ford Edge</t>
  </si>
  <si>
    <t>mini copper</t>
  </si>
  <si>
    <t>YEAR</t>
  </si>
  <si>
    <t>HAND</t>
  </si>
  <si>
    <t>COLOR</t>
  </si>
  <si>
    <t>NAME</t>
  </si>
  <si>
    <t>Yellow</t>
  </si>
  <si>
    <t>Green</t>
  </si>
  <si>
    <t>purpule</t>
  </si>
  <si>
    <t>GEAR</t>
  </si>
  <si>
    <t>Agnecy</t>
  </si>
  <si>
    <t>Auto</t>
  </si>
  <si>
    <t>Manual</t>
  </si>
  <si>
    <t>Green Gold</t>
  </si>
  <si>
    <t>platinum</t>
  </si>
  <si>
    <t>Tag price</t>
  </si>
  <si>
    <t>Final price</t>
  </si>
  <si>
    <t>Arrival date</t>
  </si>
  <si>
    <t>Sale date</t>
  </si>
  <si>
    <t>Sum of Final price</t>
  </si>
  <si>
    <t>Count of Final price</t>
  </si>
  <si>
    <t xml:space="preserve">Green </t>
  </si>
  <si>
    <t>Kishor</t>
  </si>
  <si>
    <t>Ram</t>
  </si>
  <si>
    <t>Performing multiple calculations on the same field</t>
  </si>
  <si>
    <t>Segmentation of more than one field</t>
  </si>
  <si>
    <t>Green  Total</t>
  </si>
  <si>
    <t>Green Gold Total</t>
  </si>
  <si>
    <t>Kishor Total</t>
  </si>
  <si>
    <t>platinum Total</t>
  </si>
  <si>
    <t>Ram Total</t>
  </si>
  <si>
    <t>Segmentation of more than one field , In tabular format</t>
  </si>
  <si>
    <t>2. Click on “Show in Tabular Form” to show the table in a classic format</t>
  </si>
  <si>
    <t>3. Click on “Repeat All Items Labels” to show all item labels.</t>
  </si>
  <si>
    <t>4. We can click on “Do Not Show Subtotals” to hide the subtotals in the newly created table.</t>
  </si>
  <si>
    <t>1. Click on Report Layout [ design]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</si>
  <si>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</si>
  <si>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</si>
  <si>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</si>
  <si>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</si>
  <si>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</si>
  <si>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</si>
  <si>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</si>
  <si>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</si>
  <si>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</si>
  <si>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</si>
  <si>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</si>
  <si>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</si>
  <si>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</si>
  <si>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</si>
  <si>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</si>
  <si>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</si>
  <si>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</si>
  <si>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</si>
  <si>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</si>
  <si>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</si>
  <si>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</si>
  <si>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</si>
  <si>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</si>
  <si>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</si>
  <si>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</si>
  <si>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</si>
  <si>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</si>
  <si>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</si>
  <si>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ANS</t>
  </si>
  <si>
    <t>Part A - Percentages using division of numbers</t>
  </si>
  <si>
    <t>Excel can easily help us with calculating and presenting numbers</t>
  </si>
  <si>
    <t>The first question is - how much is 10 out of 100 in percentages:</t>
  </si>
  <si>
    <t>First, we will use division to calculate the number as a decimal fraction</t>
  </si>
  <si>
    <t>Then we will use Excel's formatting to get a percentages view</t>
  </si>
  <si>
    <t>Question 1:</t>
  </si>
  <si>
    <t>Step 1:</t>
  </si>
  <si>
    <t>divide 100 by 10 in the following way:</t>
  </si>
  <si>
    <t>With a default formatting setting, the output would look like this:</t>
  </si>
  <si>
    <t>Step 2</t>
  </si>
  <si>
    <t>Now let's convert the decimal number to percentage</t>
  </si>
  <si>
    <t>Select the Percentage formatting in the "Home" tab:</t>
  </si>
  <si>
    <t>Now we get the following output:</t>
  </si>
  <si>
    <t>EXPLANTION</t>
  </si>
  <si>
    <t>Part B - Calculate percentage change</t>
  </si>
  <si>
    <t>To Calculate the percentage change between two numbers we would use the following formula</t>
  </si>
  <si>
    <t>Option 1:</t>
  </si>
  <si>
    <t>Number Period 2</t>
  </si>
  <si>
    <t>Number Period 1</t>
  </si>
  <si>
    <t>That means - Divide period 2 by period 1, and substract 1</t>
  </si>
  <si>
    <t>In example 1, stock price of 2015 - $100,  2016 - $150. That means that it grew by 50%</t>
  </si>
  <si>
    <t>The formual should look like this:</t>
  </si>
  <si>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</si>
  <si>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</si>
  <si>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</si>
  <si>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</si>
  <si>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</si>
  <si>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</si>
  <si>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</si>
  <si>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</si>
  <si>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</si>
  <si>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</si>
  <si>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</si>
  <si>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</si>
  <si>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</si>
  <si>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</si>
  <si>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</si>
  <si>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</si>
  <si>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</si>
  <si>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</si>
  <si>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</si>
  <si>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</si>
  <si>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</si>
  <si>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</si>
  <si>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</si>
  <si>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</si>
  <si>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</si>
  <si>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</si>
  <si>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</si>
  <si>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</si>
  <si>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</si>
  <si>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</si>
  <si>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</si>
  <si>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</si>
  <si>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</si>
  <si>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</si>
  <si>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</si>
  <si>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</si>
  <si>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</si>
  <si>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</si>
  <si>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</si>
  <si>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</si>
  <si>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</si>
  <si>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</si>
  <si>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</si>
  <si>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</si>
  <si>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</si>
  <si>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</si>
  <si>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</si>
  <si>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</si>
  <si>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</si>
  <si>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</si>
  <si>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</si>
  <si>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</si>
  <si>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</si>
  <si>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</si>
  <si>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</si>
  <si>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</si>
  <si>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</si>
  <si>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</si>
  <si>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</si>
  <si>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</si>
  <si>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</si>
  <si>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</si>
  <si>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</si>
  <si>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</si>
  <si>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</si>
  <si>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</si>
  <si>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</si>
  <si>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</si>
  <si>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</si>
  <si>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</si>
  <si>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</si>
  <si>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</si>
  <si>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</si>
  <si>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</si>
  <si>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</si>
  <si>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</si>
  <si>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</si>
  <si>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</si>
  <si>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</si>
  <si>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</si>
  <si>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</si>
  <si>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</si>
  <si>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</si>
  <si>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</si>
  <si>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</si>
  <si>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</si>
  <si>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</si>
  <si>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</si>
  <si>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</si>
  <si>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</si>
  <si>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</si>
  <si>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</si>
  <si>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</si>
  <si>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</si>
  <si>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</si>
  <si>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</si>
  <si>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</si>
  <si>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</si>
  <si>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</si>
  <si>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</si>
  <si>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</si>
  <si>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</si>
  <si>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</si>
  <si>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</si>
  <si>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</si>
  <si>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</si>
  <si>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</si>
  <si>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</si>
  <si>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</si>
  <si>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</si>
  <si>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</si>
  <si>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</si>
  <si>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</si>
  <si>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</si>
  <si>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</si>
  <si>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</si>
  <si>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</si>
  <si>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</si>
  <si>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</si>
  <si>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</si>
  <si>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</si>
  <si>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</si>
  <si>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</si>
  <si>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</si>
  <si>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</si>
  <si>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</si>
  <si>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</si>
  <si>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</si>
  <si>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</si>
  <si>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</si>
  <si>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</si>
  <si>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</si>
  <si>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</si>
  <si>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</si>
  <si>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</si>
  <si>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</si>
  <si>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</si>
  <si>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</si>
  <si>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</si>
  <si>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</si>
  <si>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</si>
  <si>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</si>
  <si>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</si>
  <si>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</si>
  <si>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</si>
  <si>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</si>
  <si>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</si>
  <si>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</si>
  <si>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</si>
  <si>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</si>
  <si>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</si>
  <si>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</si>
  <si>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</si>
  <si>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</si>
  <si>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</si>
  <si>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</si>
  <si>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</si>
  <si>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</si>
  <si>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</si>
  <si>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</si>
  <si>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</si>
  <si>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</si>
  <si>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</si>
  <si>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</si>
  <si>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</si>
  <si>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</si>
  <si>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</si>
  <si>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</si>
  <si>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</si>
  <si>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</si>
  <si>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</si>
  <si>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</si>
  <si>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</si>
  <si>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</si>
  <si>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</si>
  <si>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</si>
  <si>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</si>
  <si>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</si>
  <si>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</si>
  <si>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</si>
  <si>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</si>
  <si>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</si>
  <si>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</si>
  <si>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</si>
  <si>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</si>
  <si>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</si>
  <si>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</si>
  <si>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</si>
  <si>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</si>
  <si>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</si>
  <si>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</si>
  <si>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</si>
  <si>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</si>
  <si>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</si>
  <si>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</si>
  <si>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</si>
  <si>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</si>
  <si>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</si>
  <si>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</si>
  <si>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</si>
  <si>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</si>
  <si>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</si>
  <si>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</si>
  <si>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</si>
  <si>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</si>
  <si>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</si>
  <si>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</si>
  <si>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</si>
  <si>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</si>
  <si>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</si>
  <si>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</si>
  <si>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</si>
  <si>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</si>
  <si>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</si>
  <si>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</si>
  <si>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</si>
  <si>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</si>
  <si>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</si>
  <si>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</si>
  <si>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</si>
  <si>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</si>
  <si>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</si>
  <si>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</si>
  <si>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</si>
  <si>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</si>
  <si>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</si>
  <si>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</si>
  <si>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</si>
  <si>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</si>
  <si>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</si>
  <si>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</si>
  <si>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</si>
  <si>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</si>
  <si>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</si>
  <si>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</si>
  <si>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</si>
  <si>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</si>
  <si>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</si>
  <si>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</si>
  <si>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</si>
  <si>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</si>
  <si>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</si>
  <si>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</si>
  <si>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</si>
  <si>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</si>
  <si>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</si>
  <si>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</si>
  <si>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</si>
  <si>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</si>
  <si>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</si>
  <si>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</si>
  <si>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</si>
  <si>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</si>
  <si>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</si>
  <si>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</si>
  <si>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</si>
  <si>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</si>
  <si>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</si>
  <si>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</si>
  <si>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</si>
  <si>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</si>
  <si>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</si>
  <si>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</si>
  <si>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</si>
  <si>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</si>
  <si>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</si>
  <si>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</si>
  <si>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</si>
  <si>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</si>
  <si>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</si>
  <si>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</si>
  <si>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</si>
  <si>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</si>
  <si>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</si>
  <si>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</si>
  <si>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</si>
  <si>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</si>
  <si>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</si>
  <si>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</si>
  <si>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</si>
  <si>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</si>
  <si>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</si>
  <si>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</si>
  <si>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</si>
  <si>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</si>
  <si>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</si>
  <si>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</si>
  <si>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</si>
  <si>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</si>
  <si>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</si>
  <si>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</si>
  <si>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</si>
  <si>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</si>
  <si>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</si>
  <si>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</si>
  <si>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</si>
  <si>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</si>
  <si>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</si>
  <si>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</si>
  <si>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</si>
  <si>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</si>
  <si>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</si>
  <si>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</si>
  <si>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</si>
  <si>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</si>
  <si>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Johny</t>
  </si>
  <si>
    <t>Lev</t>
  </si>
  <si>
    <t>Yoav</t>
  </si>
  <si>
    <t>Chen</t>
  </si>
  <si>
    <t>Hint =Use MAX and IF to create a logic that checks if the test was "Easy" or not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</si>
  <si>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</si>
  <si>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</si>
  <si>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</si>
  <si>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</si>
  <si>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</si>
  <si>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</si>
  <si>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</si>
  <si>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 xml:space="preserve">Table A contains names and their respective grades for Excel </t>
  </si>
  <si>
    <t>Complete column C [ HINT = using only IF formula ]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</si>
  <si>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</si>
  <si>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</si>
  <si>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</si>
  <si>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</si>
  <si>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</si>
  <si>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</si>
  <si>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</si>
  <si>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</si>
  <si>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</si>
  <si>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</si>
  <si>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</si>
  <si>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</si>
  <si>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</si>
  <si>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</si>
  <si>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</si>
  <si>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</si>
  <si>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</si>
  <si>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</si>
  <si>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</si>
  <si>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</si>
  <si>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</si>
  <si>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</si>
  <si>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</si>
  <si>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</si>
  <si>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</si>
  <si>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</si>
  <si>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</si>
  <si>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</si>
  <si>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</si>
  <si>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</si>
  <si>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</si>
  <si>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</si>
  <si>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</si>
  <si>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</si>
  <si>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</si>
  <si>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</si>
  <si>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</si>
  <si>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</si>
  <si>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</si>
  <si>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</si>
  <si>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 xml:space="preserve"> calculate the scholarships' amounts each of them will get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</si>
  <si>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</si>
  <si>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</si>
  <si>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</si>
  <si>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</si>
  <si>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</si>
  <si>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</si>
  <si>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</si>
  <si>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</si>
  <si>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</si>
  <si>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</si>
  <si>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</si>
  <si>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</si>
  <si>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</si>
  <si>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</si>
  <si>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</si>
  <si>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</si>
  <si>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</si>
  <si>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</si>
  <si>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</si>
  <si>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</si>
  <si>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</si>
  <si>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</si>
  <si>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</si>
  <si>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</si>
  <si>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</si>
  <si>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</si>
  <si>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</si>
  <si>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</si>
  <si>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</si>
  <si>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</si>
  <si>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</si>
  <si>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</si>
  <si>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</si>
  <si>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</si>
  <si>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</si>
  <si>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</si>
  <si>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</si>
  <si>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</si>
  <si>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</si>
  <si>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</si>
  <si>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</si>
  <si>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</si>
  <si>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</si>
  <si>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</si>
  <si>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</si>
  <si>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</si>
  <si>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</si>
  <si>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</si>
  <si>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</si>
  <si>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</si>
  <si>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</si>
  <si>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</si>
  <si>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</si>
  <si>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</si>
  <si>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</si>
  <si>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</si>
  <si>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</si>
  <si>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</si>
  <si>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</si>
  <si>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</si>
  <si>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</si>
  <si>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</si>
  <si>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</si>
  <si>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</si>
  <si>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</si>
  <si>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</si>
  <si>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</si>
  <si>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</si>
  <si>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</si>
  <si>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</si>
  <si>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</si>
  <si>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In case there is no exchange rate for a certain date entry, return the the last known rate for that day.</t>
  </si>
  <si>
    <t>Exchange Rate</t>
  </si>
  <si>
    <t xml:space="preserve">GBP:USD </t>
  </si>
  <si>
    <t>Retrieve the GBP:USD exchange rate for the following dates using VLOOKUP function, from the table in columns.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</si>
  <si>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</si>
  <si>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</si>
  <si>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</si>
  <si>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</si>
  <si>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</si>
  <si>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</si>
  <si>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</si>
  <si>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</si>
  <si>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</si>
  <si>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</si>
  <si>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</si>
  <si>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</si>
  <si>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</si>
  <si>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</si>
  <si>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</si>
  <si>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</si>
  <si>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</si>
  <si>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</si>
  <si>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</si>
  <si>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</si>
  <si>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</si>
  <si>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</si>
  <si>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</si>
  <si>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</si>
  <si>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</si>
  <si>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</si>
  <si>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</si>
  <si>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</si>
  <si>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</si>
  <si>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</si>
  <si>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</si>
  <si>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What is the income of all rappers who like the yellow color?</t>
  </si>
  <si>
    <t>Rapper</t>
  </si>
  <si>
    <t>Favorite color</t>
  </si>
  <si>
    <t>Income (millions)</t>
  </si>
  <si>
    <t>Biz Khalifa</t>
  </si>
  <si>
    <t>Black</t>
  </si>
  <si>
    <t>Ice Cone</t>
  </si>
  <si>
    <t>Snoop Catt</t>
  </si>
  <si>
    <t>Cardi C</t>
  </si>
  <si>
    <t>Ray Z</t>
  </si>
  <si>
    <t>3Pac</t>
  </si>
  <si>
    <t>Sum: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</si>
  <si>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</si>
  <si>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</si>
  <si>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</si>
  <si>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</si>
  <si>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</si>
  <si>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</si>
  <si>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</si>
  <si>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</si>
  <si>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</si>
  <si>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</si>
  <si>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</si>
  <si>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</si>
  <si>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</si>
  <si>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</si>
  <si>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</si>
  <si>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</si>
  <si>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</si>
  <si>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</si>
  <si>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</si>
  <si>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</si>
  <si>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</si>
  <si>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</si>
  <si>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</si>
  <si>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</si>
  <si>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What is the total number of medals won by athletes from USA?</t>
  </si>
  <si>
    <t>What is the total number of medals won by figure skaters?</t>
  </si>
  <si>
    <t>What is the total number of medals won by both USA and Jamaica? (Hard)</t>
  </si>
  <si>
    <t>How many rappers like the color yellow?</t>
  </si>
  <si>
    <t>Count:</t>
  </si>
  <si>
    <t>Air Quality Statistics by City, 2020</t>
  </si>
  <si>
    <t>2020 Population</t>
  </si>
  <si>
    <t>CO</t>
  </si>
  <si>
    <t>New York</t>
  </si>
  <si>
    <t xml:space="preserve">Complete the table using the data </t>
  </si>
  <si>
    <t>London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</si>
  <si>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</si>
  <si>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</si>
  <si>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</si>
  <si>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</si>
  <si>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</si>
  <si>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</si>
  <si>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</si>
  <si>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</si>
  <si>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Population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</si>
  <si>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</si>
  <si>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</si>
  <si>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</si>
  <si>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</si>
  <si>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</si>
  <si>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</si>
  <si>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</si>
  <si>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</si>
  <si>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</si>
  <si>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</si>
  <si>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</si>
  <si>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Winterton</t>
  </si>
  <si>
    <t>Marital Status</t>
  </si>
  <si>
    <t>Married</t>
  </si>
  <si>
    <t>Jane</t>
  </si>
  <si>
    <t>Canada</t>
  </si>
  <si>
    <t>Single</t>
  </si>
  <si>
    <t>UK</t>
  </si>
  <si>
    <t>Emily</t>
  </si>
  <si>
    <t>Australia</t>
  </si>
  <si>
    <t>Megan</t>
  </si>
  <si>
    <t>James</t>
  </si>
  <si>
    <t>Christopher</t>
  </si>
  <si>
    <t>Aria</t>
  </si>
  <si>
    <t>What is the number of married individuals in the data set?</t>
  </si>
  <si>
    <t>What is the number of individuals from the USA in the data set?</t>
  </si>
  <si>
    <t>What is the number of female individuals in the data set?</t>
  </si>
  <si>
    <t>What us the number of inviduals start with the letter J</t>
  </si>
  <si>
    <t xml:space="preserve">AGE </t>
  </si>
  <si>
    <t>CITY</t>
  </si>
  <si>
    <t>PETS</t>
  </si>
  <si>
    <t>Total No. of pets ,who's age more than 60 and from New York city</t>
  </si>
  <si>
    <t>Doe</t>
  </si>
  <si>
    <t>Smith</t>
  </si>
  <si>
    <t>Bob</t>
  </si>
  <si>
    <t>Johnson</t>
  </si>
  <si>
    <t>Lee</t>
  </si>
  <si>
    <t>Tom</t>
  </si>
  <si>
    <t>Davis</t>
  </si>
  <si>
    <t>Brown</t>
  </si>
  <si>
    <t>Separate Name and surname</t>
  </si>
  <si>
    <t>Wilson</t>
  </si>
  <si>
    <t xml:space="preserve">Surname </t>
  </si>
  <si>
    <t>The following table details the revenue by bank account number</t>
  </si>
  <si>
    <t>Calculate the total revenue from "Gold" accounts in the State of NY</t>
  </si>
  <si>
    <t>Account #</t>
  </si>
  <si>
    <t>Type</t>
  </si>
  <si>
    <t>State</t>
  </si>
  <si>
    <t>Revenue</t>
  </si>
  <si>
    <t>Gold</t>
  </si>
  <si>
    <t>NY</t>
  </si>
  <si>
    <t>Silver</t>
  </si>
  <si>
    <t>PA</t>
  </si>
  <si>
    <t>NJ</t>
  </si>
  <si>
    <t>Bronze</t>
  </si>
  <si>
    <t>MA</t>
  </si>
  <si>
    <t>Answer:</t>
  </si>
  <si>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</si>
  <si>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</si>
  <si>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</si>
  <si>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</si>
  <si>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Continent</t>
  </si>
  <si>
    <t>Official/Primary Language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</si>
  <si>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</si>
  <si>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</si>
  <si>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</si>
  <si>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</si>
  <si>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</si>
  <si>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</si>
  <si>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</si>
  <si>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</si>
  <si>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</si>
  <si>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</si>
  <si>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</si>
  <si>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</si>
  <si>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</si>
  <si>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</si>
  <si>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</si>
  <si>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</si>
  <si>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</si>
  <si>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</si>
  <si>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</si>
  <si>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</si>
  <si>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</si>
  <si>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</si>
  <si>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</si>
  <si>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</si>
  <si>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</si>
  <si>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</si>
  <si>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</si>
  <si>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</si>
  <si>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</si>
  <si>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</si>
  <si>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</si>
  <si>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</si>
  <si>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</si>
  <si>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</si>
  <si>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</si>
  <si>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</si>
  <si>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</si>
  <si>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</si>
  <si>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</si>
  <si>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</si>
  <si>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</si>
  <si>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</si>
  <si>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</si>
  <si>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</si>
  <si>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</si>
  <si>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</si>
  <si>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</si>
  <si>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</si>
  <si>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</si>
  <si>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</si>
  <si>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</si>
  <si>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</si>
  <si>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</si>
  <si>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</si>
  <si>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</si>
  <si>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</si>
  <si>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</si>
  <si>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</si>
  <si>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</si>
  <si>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</si>
  <si>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</t>
  </si>
  <si>
    <t>EUR</t>
  </si>
  <si>
    <t>France</t>
  </si>
  <si>
    <t>United Kingdom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</si>
  <si>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</si>
  <si>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</si>
  <si>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</si>
  <si>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</si>
  <si>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</si>
  <si>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</si>
  <si>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</si>
  <si>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</si>
  <si>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</si>
  <si>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</si>
  <si>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</si>
  <si>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</si>
  <si>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</si>
  <si>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</si>
  <si>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</si>
  <si>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</si>
  <si>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</si>
  <si>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</si>
  <si>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</si>
  <si>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</si>
  <si>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</si>
  <si>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</si>
  <si>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</si>
  <si>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Subject</t>
  </si>
  <si>
    <t>Score</t>
  </si>
  <si>
    <t>10th</t>
  </si>
  <si>
    <t>Math</t>
  </si>
  <si>
    <t>Pass</t>
  </si>
  <si>
    <t>Mike</t>
  </si>
  <si>
    <t>11th</t>
  </si>
  <si>
    <t>Fail</t>
  </si>
  <si>
    <t>Science</t>
  </si>
  <si>
    <t>Alex</t>
  </si>
  <si>
    <t>12th</t>
  </si>
  <si>
    <t>Linda</t>
  </si>
  <si>
    <t>Sophie</t>
  </si>
  <si>
    <t>Emma</t>
  </si>
  <si>
    <t>Liam</t>
  </si>
  <si>
    <t>What is the number of students who Pass in Math?</t>
  </si>
  <si>
    <t>What is the number of female students who scored 75 or higher in Science?</t>
  </si>
  <si>
    <t xml:space="preserve"> Name</t>
  </si>
  <si>
    <t>REMOVE DUPLICATE DATA</t>
  </si>
  <si>
    <t>Mumbai</t>
  </si>
  <si>
    <t>Pune</t>
  </si>
  <si>
    <t>kolhapr</t>
  </si>
  <si>
    <t>nagpur</t>
  </si>
  <si>
    <t>radhanagri</t>
  </si>
  <si>
    <t>kerla</t>
  </si>
  <si>
    <t>delhi</t>
  </si>
  <si>
    <t>UP</t>
  </si>
  <si>
    <t>benglore</t>
  </si>
  <si>
    <t>gorkarn</t>
  </si>
  <si>
    <t xml:space="preserve">jamshedpur </t>
  </si>
  <si>
    <t>Apply conditional formatting [ for duplicate value ] then apply filter by color and delete the date</t>
  </si>
  <si>
    <t>Use option of remove Duplicates</t>
  </si>
  <si>
    <t>Spealling  ERROR</t>
  </si>
  <si>
    <t>Kolhapur</t>
  </si>
  <si>
    <t>Delete EMPTY ROWS</t>
  </si>
  <si>
    <t>Apply Filter with Blank and delete empty rows</t>
  </si>
  <si>
    <t>NO</t>
  </si>
  <si>
    <t>SURNAME</t>
  </si>
  <si>
    <t>Minal</t>
  </si>
  <si>
    <t>Krtan</t>
  </si>
  <si>
    <t>kiti</t>
  </si>
  <si>
    <t>manoj</t>
  </si>
  <si>
    <t>daya</t>
  </si>
  <si>
    <t>jetha</t>
  </si>
  <si>
    <t>krishana</t>
  </si>
  <si>
    <t>babita</t>
  </si>
  <si>
    <t>hansn</t>
  </si>
  <si>
    <t>komal</t>
  </si>
  <si>
    <t>tappu</t>
  </si>
  <si>
    <t>tarak</t>
  </si>
  <si>
    <t>anjali</t>
  </si>
  <si>
    <t>kumar</t>
  </si>
  <si>
    <t>roy</t>
  </si>
  <si>
    <t>patil</t>
  </si>
  <si>
    <t>patel</t>
  </si>
  <si>
    <t>neharu</t>
  </si>
  <si>
    <t>gandhi</t>
  </si>
  <si>
    <t>ayyar</t>
  </si>
  <si>
    <t>hathi</t>
  </si>
  <si>
    <t>gada</t>
  </si>
  <si>
    <t>mehta</t>
  </si>
  <si>
    <t>Change case for Title</t>
  </si>
  <si>
    <t>LOCATION</t>
  </si>
  <si>
    <t>SALARY</t>
  </si>
  <si>
    <t>AGE</t>
  </si>
  <si>
    <t>1.used UPPER formula in upper row of table                                    2.copyied text   3.paste as a value</t>
  </si>
  <si>
    <t xml:space="preserve">jetha   </t>
  </si>
  <si>
    <t xml:space="preserve">krishana    </t>
  </si>
  <si>
    <t xml:space="preserve">babita    </t>
  </si>
  <si>
    <t xml:space="preserve">hansn    </t>
  </si>
  <si>
    <t xml:space="preserve">   Krtan</t>
  </si>
  <si>
    <t xml:space="preserve">   roy</t>
  </si>
  <si>
    <t xml:space="preserve">   patel</t>
  </si>
  <si>
    <t xml:space="preserve">    gada</t>
  </si>
  <si>
    <t>TRIM WHITE Spaces</t>
  </si>
  <si>
    <t xml:space="preserve"> Krtan</t>
  </si>
  <si>
    <t xml:space="preserve"> roy</t>
  </si>
  <si>
    <t xml:space="preserve"> patel</t>
  </si>
  <si>
    <t xml:space="preserve">jetha </t>
  </si>
  <si>
    <t>1.Used FIND OPTION       2.find 2 spaces     3.replace with no space [ changes were done after word spaces ]</t>
  </si>
  <si>
    <t>1. used TRIM function            2.Trimeed spaces which is before words        3.copy the result and paste as a PASTE VALUE</t>
  </si>
  <si>
    <t>FULLNAME</t>
  </si>
  <si>
    <t>Minal Kumar</t>
  </si>
  <si>
    <t>Ram Roy</t>
  </si>
  <si>
    <t>Krtan Roy</t>
  </si>
  <si>
    <t>kiti Patil</t>
  </si>
  <si>
    <t>manoj Patel</t>
  </si>
  <si>
    <t>daya Neharu</t>
  </si>
  <si>
    <t>jetha Gandhi</t>
  </si>
  <si>
    <t>krishana Ayyar</t>
  </si>
  <si>
    <t>babita Ayyar</t>
  </si>
  <si>
    <t>hansn Hathi</t>
  </si>
  <si>
    <t>komal Hathi</t>
  </si>
  <si>
    <t>tappu Gada</t>
  </si>
  <si>
    <t>tarak Mehta</t>
  </si>
  <si>
    <t>anjali Mehta</t>
  </si>
  <si>
    <t xml:space="preserve">1) write full name in 1st row [c3]               2)on 2nd row,[c4] try to write name and you will get auto fill option, press enter </t>
  </si>
  <si>
    <t>Kumar</t>
  </si>
  <si>
    <t>Roy</t>
  </si>
  <si>
    <t>Patil</t>
  </si>
  <si>
    <t>Patel</t>
  </si>
  <si>
    <t>Neharu</t>
  </si>
  <si>
    <t>Gandhi</t>
  </si>
  <si>
    <t>Ayyar</t>
  </si>
  <si>
    <t>Hathi</t>
  </si>
  <si>
    <t>Gada</t>
  </si>
  <si>
    <t>Mehta</t>
  </si>
  <si>
    <t>1.used TEXT TO COLUMN                           2.delimter as a SPACE                                          3.enter DESTINATION</t>
  </si>
  <si>
    <t>used LEFT+SERCH formula</t>
  </si>
  <si>
    <t>DATE</t>
  </si>
  <si>
    <t>Grades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</si>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</sst>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[$-409]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rgb="FF000000"/>
      <name val="Roboto"/>
    </font>
    <font>
      <sz val="11"/>
      <name val="Calibri"/>
    </font>
    <font>
      <sz val="11"/>
      <name val="Arial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4"/>
      <color rgb="FF333333"/>
      <name val="Poppins"/>
    </font>
    <font>
      <sz val="11"/>
      <color rgb="FF3A3A3A"/>
      <name val="Inherit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E101A"/>
      <name val="Calibri"/>
      <family val="2"/>
      <scheme val="minor"/>
    </font>
    <font>
      <b/>
      <u/>
      <sz val="11"/>
      <color rgb="FF0E101A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  <font>
      <b/>
      <sz val="11"/>
      <name val="Calibri"/>
      <family val="2"/>
      <charset val="177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7415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theme="7" tint="0.39997558519241921"/>
        <bgColor rgb="FF073763"/>
      </patternFill>
    </fill>
    <fill>
      <patternFill patternType="solid">
        <fgColor rgb="FF073763"/>
        <bgColor rgb="FF073763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000000"/>
      </patternFill>
    </fill>
    <fill>
      <patternFill patternType="solid">
        <fgColor rgb="FFD6DCE4"/>
        <bgColor rgb="FF000000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1" fillId="0" borderId="0" xfId="1"/>
    <xf numFmtId="0" fontId="1" fillId="0" borderId="1" xfId="1" applyBorder="1"/>
    <xf numFmtId="0" fontId="1" fillId="2" borderId="1" xfId="1" applyFill="1" applyBorder="1"/>
    <xf numFmtId="0" fontId="1" fillId="3" borderId="1" xfId="1" applyFill="1" applyBorder="1"/>
    <xf numFmtId="0" fontId="1" fillId="0" borderId="1" xfId="1" applyBorder="1" applyAlignment="1">
      <alignment horizontal="left"/>
    </xf>
    <xf numFmtId="0" fontId="1" fillId="0" borderId="1" xfId="1" pivotButton="1" applyBorder="1"/>
    <xf numFmtId="0" fontId="1" fillId="0" borderId="1" xfId="1" pivotButton="1" applyBorder="1" applyAlignment="1">
      <alignment vertical="center"/>
    </xf>
    <xf numFmtId="0" fontId="1" fillId="0" borderId="1" xfId="1" pivotButton="1" applyBorder="1" applyAlignment="1">
      <alignment wrapText="1"/>
    </xf>
    <xf numFmtId="0" fontId="1" fillId="0" borderId="2" xfId="1" applyBorder="1"/>
    <xf numFmtId="0" fontId="1" fillId="0" borderId="0" xfId="1" applyAlignment="1">
      <alignment wrapText="1"/>
    </xf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wrapText="1"/>
    </xf>
    <xf numFmtId="0" fontId="1" fillId="0" borderId="7" xfId="1" applyBorder="1" applyAlignment="1">
      <alignment wrapText="1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6" borderId="1" xfId="0" applyFont="1" applyFill="1" applyBorder="1"/>
    <xf numFmtId="0" fontId="5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left"/>
    </xf>
    <xf numFmtId="0" fontId="6" fillId="7" borderId="1" xfId="0" applyFont="1" applyFill="1" applyBorder="1"/>
    <xf numFmtId="0" fontId="3" fillId="6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5" fillId="0" borderId="1" xfId="0" applyFont="1" applyBorder="1"/>
    <xf numFmtId="0" fontId="6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/>
    <xf numFmtId="0" fontId="7" fillId="5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20" xfId="0" applyBorder="1"/>
    <xf numFmtId="14" fontId="0" fillId="0" borderId="21" xfId="0" applyNumberFormat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14" fontId="0" fillId="0" borderId="24" xfId="0" applyNumberForma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/>
    <xf numFmtId="0" fontId="13" fillId="0" borderId="1" xfId="0" applyFont="1" applyBorder="1"/>
    <xf numFmtId="9" fontId="14" fillId="0" borderId="1" xfId="2" applyFont="1" applyBorder="1"/>
    <xf numFmtId="9" fontId="0" fillId="0" borderId="0" xfId="2" applyFont="1"/>
    <xf numFmtId="0" fontId="16" fillId="0" borderId="0" xfId="0" applyFont="1"/>
    <xf numFmtId="0" fontId="17" fillId="14" borderId="0" xfId="0" applyFont="1" applyFill="1"/>
    <xf numFmtId="0" fontId="17" fillId="0" borderId="0" xfId="0" applyFont="1"/>
    <xf numFmtId="9" fontId="16" fillId="0" borderId="0" xfId="0" applyNumberFormat="1" applyFont="1"/>
    <xf numFmtId="0" fontId="2" fillId="15" borderId="0" xfId="0" applyFont="1" applyFill="1" applyAlignment="1">
      <alignment horizontal="center" vertical="center"/>
    </xf>
    <xf numFmtId="0" fontId="0" fillId="15" borderId="0" xfId="0" applyFill="1"/>
    <xf numFmtId="0" fontId="14" fillId="12" borderId="25" xfId="0" applyFont="1" applyFill="1" applyBorder="1"/>
    <xf numFmtId="0" fontId="14" fillId="0" borderId="3" xfId="0" applyFont="1" applyBorder="1"/>
    <xf numFmtId="0" fontId="18" fillId="0" borderId="4" xfId="0" applyFont="1" applyBorder="1"/>
    <xf numFmtId="0" fontId="0" fillId="0" borderId="4" xfId="0" applyBorder="1"/>
    <xf numFmtId="0" fontId="0" fillId="0" borderId="5" xfId="0" applyBorder="1"/>
    <xf numFmtId="0" fontId="15" fillId="0" borderId="6" xfId="0" applyFont="1" applyBorder="1"/>
    <xf numFmtId="0" fontId="18" fillId="0" borderId="0" xfId="0" applyFont="1"/>
    <xf numFmtId="0" fontId="0" fillId="0" borderId="7" xfId="0" applyBorder="1"/>
    <xf numFmtId="0" fontId="14" fillId="0" borderId="6" xfId="0" applyFont="1" applyBorder="1"/>
    <xf numFmtId="0" fontId="18" fillId="0" borderId="8" xfId="0" applyFont="1" applyBorder="1"/>
    <xf numFmtId="0" fontId="18" fillId="0" borderId="9" xfId="0" applyFont="1" applyBorder="1"/>
    <xf numFmtId="0" fontId="0" fillId="0" borderId="9" xfId="0" applyBorder="1"/>
    <xf numFmtId="0" fontId="0" fillId="0" borderId="10" xfId="0" applyBorder="1"/>
    <xf numFmtId="0" fontId="13" fillId="16" borderId="26" xfId="0" applyFont="1" applyFill="1" applyBorder="1"/>
    <xf numFmtId="8" fontId="14" fillId="0" borderId="26" xfId="0" applyNumberFormat="1" applyFont="1" applyBorder="1"/>
    <xf numFmtId="0" fontId="14" fillId="17" borderId="26" xfId="0" applyFont="1" applyFill="1" applyBorder="1"/>
    <xf numFmtId="8" fontId="14" fillId="17" borderId="26" xfId="0" applyNumberFormat="1" applyFont="1" applyFill="1" applyBorder="1"/>
    <xf numFmtId="0" fontId="18" fillId="0" borderId="6" xfId="0" applyFont="1" applyBorder="1"/>
    <xf numFmtId="0" fontId="13" fillId="16" borderId="27" xfId="0" applyFont="1" applyFill="1" applyBorder="1"/>
    <xf numFmtId="14" fontId="14" fillId="0" borderId="27" xfId="0" applyNumberFormat="1" applyFont="1" applyBorder="1"/>
    <xf numFmtId="0" fontId="19" fillId="18" borderId="26" xfId="0" applyFont="1" applyFill="1" applyBorder="1" applyAlignment="1">
      <alignment horizontal="center"/>
    </xf>
    <xf numFmtId="0" fontId="19" fillId="0" borderId="26" xfId="0" applyFont="1" applyBorder="1" applyAlignment="1">
      <alignment horizontal="center"/>
    </xf>
    <xf numFmtId="3" fontId="19" fillId="12" borderId="26" xfId="0" applyNumberFormat="1" applyFont="1" applyFill="1" applyBorder="1" applyAlignment="1">
      <alignment horizontal="center"/>
    </xf>
    <xf numFmtId="3" fontId="13" fillId="12" borderId="26" xfId="0" applyNumberFormat="1" applyFont="1" applyFill="1" applyBorder="1" applyAlignment="1">
      <alignment horizontal="center"/>
    </xf>
    <xf numFmtId="0" fontId="19" fillId="12" borderId="26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9" fillId="18" borderId="28" xfId="0" applyFont="1" applyFill="1" applyBorder="1" applyAlignment="1">
      <alignment horizontal="center"/>
    </xf>
    <xf numFmtId="0" fontId="14" fillId="17" borderId="28" xfId="0" applyFont="1" applyFill="1" applyBorder="1"/>
    <xf numFmtId="0" fontId="18" fillId="0" borderId="31" xfId="0" applyFont="1" applyBorder="1" applyAlignment="1">
      <alignment horizontal="center" vertical="center"/>
    </xf>
    <xf numFmtId="3" fontId="14" fillId="0" borderId="32" xfId="0" applyNumberFormat="1" applyFont="1" applyBorder="1"/>
    <xf numFmtId="3" fontId="14" fillId="12" borderId="26" xfId="0" applyNumberFormat="1" applyFont="1" applyFill="1" applyBorder="1"/>
    <xf numFmtId="3" fontId="14" fillId="12" borderId="1" xfId="0" applyNumberFormat="1" applyFont="1" applyFill="1" applyBorder="1"/>
    <xf numFmtId="3" fontId="14" fillId="17" borderId="1" xfId="0" applyNumberFormat="1" applyFont="1" applyFill="1" applyBorder="1"/>
    <xf numFmtId="0" fontId="13" fillId="0" borderId="3" xfId="0" applyFont="1" applyBorder="1"/>
    <xf numFmtId="0" fontId="14" fillId="0" borderId="4" xfId="0" applyFont="1" applyBorder="1"/>
    <xf numFmtId="0" fontId="13" fillId="0" borderId="6" xfId="0" applyFont="1" applyBorder="1"/>
    <xf numFmtId="0" fontId="19" fillId="0" borderId="0" xfId="0" applyFont="1" applyAlignment="1">
      <alignment horizontal="right"/>
    </xf>
    <xf numFmtId="0" fontId="20" fillId="0" borderId="0" xfId="0" applyFont="1"/>
    <xf numFmtId="0" fontId="0" fillId="0" borderId="8" xfId="0" applyBorder="1"/>
    <xf numFmtId="0" fontId="25" fillId="20" borderId="26" xfId="0" applyFont="1" applyFill="1" applyBorder="1"/>
    <xf numFmtId="0" fontId="24" fillId="20" borderId="26" xfId="0" applyFont="1" applyFill="1" applyBorder="1"/>
    <xf numFmtId="0" fontId="24" fillId="12" borderId="25" xfId="0" applyFont="1" applyFill="1" applyBorder="1"/>
    <xf numFmtId="0" fontId="22" fillId="0" borderId="3" xfId="0" applyFont="1" applyBorder="1"/>
    <xf numFmtId="0" fontId="23" fillId="0" borderId="4" xfId="0" applyFont="1" applyBorder="1"/>
    <xf numFmtId="0" fontId="24" fillId="0" borderId="6" xfId="0" applyFont="1" applyBorder="1"/>
    <xf numFmtId="0" fontId="23" fillId="0" borderId="0" xfId="0" applyFont="1"/>
    <xf numFmtId="0" fontId="24" fillId="0" borderId="27" xfId="0" applyFont="1" applyBorder="1"/>
    <xf numFmtId="0" fontId="23" fillId="0" borderId="6" xfId="0" applyFont="1" applyBorder="1"/>
    <xf numFmtId="0" fontId="24" fillId="0" borderId="0" xfId="0" applyFont="1"/>
    <xf numFmtId="0" fontId="28" fillId="7" borderId="26" xfId="0" applyFont="1" applyFill="1" applyBorder="1" applyAlignment="1">
      <alignment horizontal="center" vertical="center" wrapText="1"/>
    </xf>
    <xf numFmtId="0" fontId="29" fillId="7" borderId="26" xfId="0" applyFont="1" applyFill="1" applyBorder="1" applyAlignment="1">
      <alignment horizontal="center" vertical="center" wrapText="1"/>
    </xf>
    <xf numFmtId="4" fontId="29" fillId="7" borderId="26" xfId="0" applyNumberFormat="1" applyFont="1" applyFill="1" applyBorder="1" applyAlignment="1">
      <alignment vertical="center" wrapText="1"/>
    </xf>
    <xf numFmtId="0" fontId="29" fillId="7" borderId="26" xfId="0" applyFont="1" applyFill="1" applyBorder="1" applyAlignment="1">
      <alignment vertical="center" wrapText="1"/>
    </xf>
    <xf numFmtId="0" fontId="27" fillId="12" borderId="25" xfId="0" applyFont="1" applyFill="1" applyBorder="1"/>
    <xf numFmtId="4" fontId="27" fillId="12" borderId="25" xfId="0" applyNumberFormat="1" applyFont="1" applyFill="1" applyBorder="1"/>
    <xf numFmtId="0" fontId="0" fillId="0" borderId="3" xfId="0" applyBorder="1"/>
    <xf numFmtId="0" fontId="26" fillId="0" borderId="6" xfId="0" applyFont="1" applyBorder="1"/>
    <xf numFmtId="0" fontId="27" fillId="0" borderId="0" xfId="0" applyFont="1"/>
    <xf numFmtId="0" fontId="28" fillId="7" borderId="27" xfId="0" applyFont="1" applyFill="1" applyBorder="1" applyAlignment="1">
      <alignment horizontal="center" vertical="center" wrapText="1"/>
    </xf>
    <xf numFmtId="0" fontId="29" fillId="7" borderId="27" xfId="0" applyFont="1" applyFill="1" applyBorder="1" applyAlignment="1">
      <alignment horizontal="center" vertical="center" wrapText="1"/>
    </xf>
    <xf numFmtId="0" fontId="27" fillId="0" borderId="6" xfId="0" applyFont="1" applyBorder="1"/>
    <xf numFmtId="0" fontId="24" fillId="21" borderId="34" xfId="0" applyFont="1" applyFill="1" applyBorder="1"/>
    <xf numFmtId="0" fontId="24" fillId="21" borderId="35" xfId="0" applyFont="1" applyFill="1" applyBorder="1"/>
    <xf numFmtId="0" fontId="24" fillId="21" borderId="36" xfId="0" applyFont="1" applyFill="1" applyBorder="1"/>
    <xf numFmtId="0" fontId="0" fillId="0" borderId="6" xfId="0" applyBorder="1"/>
    <xf numFmtId="0" fontId="24" fillId="12" borderId="0" xfId="0" applyFont="1" applyFill="1"/>
    <xf numFmtId="0" fontId="26" fillId="0" borderId="4" xfId="0" applyFont="1" applyBorder="1"/>
    <xf numFmtId="0" fontId="14" fillId="0" borderId="26" xfId="0" applyFont="1" applyBorder="1"/>
    <xf numFmtId="0" fontId="14" fillId="22" borderId="26" xfId="0" applyFont="1" applyFill="1" applyBorder="1"/>
    <xf numFmtId="0" fontId="14" fillId="23" borderId="26" xfId="0" applyFont="1" applyFill="1" applyBorder="1"/>
    <xf numFmtId="0" fontId="14" fillId="24" borderId="26" xfId="0" applyFont="1" applyFill="1" applyBorder="1"/>
    <xf numFmtId="0" fontId="0" fillId="0" borderId="33" xfId="0" applyBorder="1"/>
    <xf numFmtId="0" fontId="14" fillId="0" borderId="27" xfId="0" applyFont="1" applyBorder="1"/>
    <xf numFmtId="0" fontId="14" fillId="22" borderId="27" xfId="0" applyFont="1" applyFill="1" applyBorder="1"/>
    <xf numFmtId="0" fontId="14" fillId="23" borderId="27" xfId="0" applyFont="1" applyFill="1" applyBorder="1"/>
    <xf numFmtId="0" fontId="14" fillId="24" borderId="27" xfId="0" applyFont="1" applyFill="1" applyBorder="1"/>
    <xf numFmtId="0" fontId="14" fillId="12" borderId="33" xfId="0" applyFont="1" applyFill="1" applyBorder="1"/>
    <xf numFmtId="16" fontId="14" fillId="0" borderId="0" xfId="0" applyNumberFormat="1" applyFont="1"/>
    <xf numFmtId="16" fontId="14" fillId="0" borderId="6" xfId="0" applyNumberFormat="1" applyFont="1" applyBorder="1"/>
    <xf numFmtId="0" fontId="15" fillId="0" borderId="37" xfId="0" applyFont="1" applyBorder="1"/>
    <xf numFmtId="0" fontId="23" fillId="0" borderId="37" xfId="0" applyFont="1" applyBorder="1"/>
    <xf numFmtId="0" fontId="13" fillId="0" borderId="26" xfId="0" applyFont="1" applyBorder="1"/>
    <xf numFmtId="0" fontId="14" fillId="12" borderId="34" xfId="0" applyFont="1" applyFill="1" applyBorder="1"/>
    <xf numFmtId="0" fontId="18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4" fillId="0" borderId="9" xfId="0" applyFont="1" applyBorder="1"/>
    <xf numFmtId="0" fontId="14" fillId="12" borderId="1" xfId="0" applyFont="1" applyFill="1" applyBorder="1"/>
    <xf numFmtId="0" fontId="18" fillId="0" borderId="7" xfId="0" applyFont="1" applyBorder="1"/>
    <xf numFmtId="0" fontId="14" fillId="0" borderId="7" xfId="0" applyFont="1" applyBorder="1"/>
    <xf numFmtId="0" fontId="18" fillId="0" borderId="0" xfId="0" applyFont="1" applyAlignment="1">
      <alignment horizontal="center"/>
    </xf>
    <xf numFmtId="0" fontId="16" fillId="0" borderId="6" xfId="0" applyFont="1" applyBorder="1"/>
    <xf numFmtId="0" fontId="18" fillId="0" borderId="10" xfId="0" applyFont="1" applyBorder="1"/>
    <xf numFmtId="0" fontId="14" fillId="12" borderId="26" xfId="0" applyFont="1" applyFill="1" applyBorder="1"/>
    <xf numFmtId="0" fontId="13" fillId="0" borderId="27" xfId="0" applyFont="1" applyBorder="1"/>
    <xf numFmtId="0" fontId="30" fillId="0" borderId="6" xfId="0" applyFont="1" applyBorder="1" applyAlignment="1">
      <alignment horizontal="center" wrapText="1"/>
    </xf>
    <xf numFmtId="0" fontId="30" fillId="0" borderId="0" xfId="0" applyFont="1" applyAlignment="1">
      <alignment horizontal="center" wrapText="1"/>
    </xf>
    <xf numFmtId="0" fontId="30" fillId="0" borderId="7" xfId="0" applyFont="1" applyBorder="1" applyAlignment="1">
      <alignment horizontal="center" wrapText="1"/>
    </xf>
    <xf numFmtId="0" fontId="15" fillId="0" borderId="26" xfId="0" applyFont="1" applyBorder="1"/>
    <xf numFmtId="0" fontId="15" fillId="0" borderId="28" xfId="0" applyFont="1" applyBorder="1"/>
    <xf numFmtId="0" fontId="14" fillId="0" borderId="28" xfId="0" applyFont="1" applyBorder="1"/>
    <xf numFmtId="0" fontId="15" fillId="0" borderId="27" xfId="0" applyFont="1" applyBorder="1"/>
    <xf numFmtId="9" fontId="14" fillId="0" borderId="26" xfId="0" applyNumberFormat="1" applyFont="1" applyBorder="1"/>
    <xf numFmtId="3" fontId="14" fillId="0" borderId="26" xfId="0" applyNumberFormat="1" applyFont="1" applyBorder="1"/>
    <xf numFmtId="0" fontId="18" fillId="0" borderId="1" xfId="0" applyFont="1" applyBorder="1"/>
    <xf numFmtId="0" fontId="18" fillId="17" borderId="1" xfId="0" applyFont="1" applyFill="1" applyBorder="1"/>
    <xf numFmtId="0" fontId="13" fillId="0" borderId="20" xfId="0" applyFont="1" applyBorder="1"/>
    <xf numFmtId="0" fontId="18" fillId="0" borderId="20" xfId="0" applyFont="1" applyBorder="1"/>
    <xf numFmtId="0" fontId="13" fillId="26" borderId="44" xfId="0" applyFont="1" applyFill="1" applyBorder="1"/>
    <xf numFmtId="0" fontId="14" fillId="0" borderId="45" xfId="0" applyFont="1" applyBorder="1"/>
    <xf numFmtId="0" fontId="14" fillId="0" borderId="45" xfId="0" applyFont="1" applyBorder="1" applyAlignment="1">
      <alignment horizontal="right"/>
    </xf>
    <xf numFmtId="0" fontId="13" fillId="0" borderId="44" xfId="0" applyFont="1" applyBorder="1"/>
    <xf numFmtId="0" fontId="14" fillId="12" borderId="45" xfId="0" applyFont="1" applyFill="1" applyBorder="1"/>
    <xf numFmtId="0" fontId="14" fillId="0" borderId="5" xfId="0" applyFont="1" applyBorder="1"/>
    <xf numFmtId="0" fontId="13" fillId="26" borderId="27" xfId="0" applyFont="1" applyFill="1" applyBorder="1"/>
    <xf numFmtId="0" fontId="13" fillId="26" borderId="46" xfId="0" applyFont="1" applyFill="1" applyBorder="1"/>
    <xf numFmtId="0" fontId="14" fillId="0" borderId="47" xfId="0" applyFont="1" applyBorder="1" applyAlignment="1">
      <alignment horizontal="left"/>
    </xf>
    <xf numFmtId="0" fontId="14" fillId="0" borderId="48" xfId="0" applyFont="1" applyBorder="1" applyAlignment="1">
      <alignment horizontal="right"/>
    </xf>
    <xf numFmtId="0" fontId="14" fillId="12" borderId="0" xfId="0" applyFont="1" applyFill="1"/>
    <xf numFmtId="0" fontId="14" fillId="0" borderId="47" xfId="0" applyFont="1" applyBorder="1"/>
    <xf numFmtId="0" fontId="14" fillId="0" borderId="8" xfId="0" applyFont="1" applyBorder="1"/>
    <xf numFmtId="0" fontId="14" fillId="0" borderId="10" xfId="0" applyFont="1" applyBorder="1"/>
    <xf numFmtId="0" fontId="32" fillId="0" borderId="0" xfId="0" applyFont="1"/>
    <xf numFmtId="0" fontId="31" fillId="0" borderId="1" xfId="0" applyFont="1" applyBorder="1"/>
    <xf numFmtId="0" fontId="32" fillId="0" borderId="1" xfId="0" applyFont="1" applyBorder="1"/>
    <xf numFmtId="0" fontId="32" fillId="0" borderId="0" xfId="0" applyFont="1" applyAlignment="1">
      <alignment wrapText="1"/>
    </xf>
    <xf numFmtId="14" fontId="18" fillId="0" borderId="6" xfId="0" applyNumberFormat="1" applyFont="1" applyBorder="1" applyAlignment="1">
      <alignment wrapText="1"/>
    </xf>
    <xf numFmtId="8" fontId="18" fillId="0" borderId="7" xfId="0" applyNumberFormat="1" applyFont="1" applyBorder="1" applyAlignment="1">
      <alignment horizontal="left" wrapText="1"/>
    </xf>
    <xf numFmtId="44" fontId="14" fillId="17" borderId="33" xfId="3" applyFont="1" applyFill="1" applyBorder="1"/>
    <xf numFmtId="0" fontId="13" fillId="0" borderId="7" xfId="0" applyFont="1" applyBorder="1"/>
    <xf numFmtId="14" fontId="14" fillId="0" borderId="6" xfId="0" applyNumberFormat="1" applyFont="1" applyBorder="1"/>
    <xf numFmtId="0" fontId="21" fillId="0" borderId="33" xfId="0" applyFont="1" applyBorder="1" applyAlignment="1">
      <alignment wrapText="1"/>
    </xf>
    <xf numFmtId="0" fontId="32" fillId="0" borderId="8" xfId="0" applyFont="1" applyBorder="1"/>
    <xf numFmtId="0" fontId="32" fillId="0" borderId="9" xfId="0" applyFont="1" applyBorder="1"/>
    <xf numFmtId="0" fontId="31" fillId="0" borderId="3" xfId="0" applyFont="1" applyBorder="1"/>
    <xf numFmtId="0" fontId="32" fillId="0" borderId="4" xfId="0" applyFont="1" applyBorder="1"/>
    <xf numFmtId="0" fontId="31" fillId="0" borderId="20" xfId="0" applyFont="1" applyBorder="1"/>
    <xf numFmtId="0" fontId="32" fillId="0" borderId="20" xfId="0" applyFont="1" applyBorder="1"/>
    <xf numFmtId="0" fontId="32" fillId="0" borderId="6" xfId="0" applyFont="1" applyBorder="1"/>
    <xf numFmtId="0" fontId="33" fillId="0" borderId="6" xfId="0" applyFont="1" applyBorder="1" applyAlignment="1">
      <alignment vertical="center"/>
    </xf>
    <xf numFmtId="0" fontId="33" fillId="0" borderId="0" xfId="0" applyFont="1"/>
    <xf numFmtId="0" fontId="31" fillId="0" borderId="6" xfId="0" applyFont="1" applyBorder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17" borderId="1" xfId="0" applyFont="1" applyFill="1" applyBorder="1"/>
    <xf numFmtId="0" fontId="34" fillId="0" borderId="6" xfId="0" applyFont="1" applyBorder="1"/>
    <xf numFmtId="0" fontId="27" fillId="0" borderId="7" xfId="0" applyFont="1" applyBorder="1"/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34" fillId="0" borderId="0" xfId="0" applyFont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3" fontId="14" fillId="0" borderId="1" xfId="0" applyNumberFormat="1" applyFont="1" applyBorder="1"/>
    <xf numFmtId="0" fontId="14" fillId="17" borderId="33" xfId="0" applyFont="1" applyFill="1" applyBorder="1"/>
    <xf numFmtId="0" fontId="14" fillId="0" borderId="20" xfId="0" applyFont="1" applyBorder="1"/>
    <xf numFmtId="0" fontId="13" fillId="0" borderId="9" xfId="0" applyFont="1" applyBorder="1"/>
    <xf numFmtId="0" fontId="13" fillId="0" borderId="21" xfId="0" applyFont="1" applyBorder="1"/>
    <xf numFmtId="0" fontId="14" fillId="0" borderId="21" xfId="0" applyFont="1" applyBorder="1"/>
    <xf numFmtId="0" fontId="14" fillId="17" borderId="21" xfId="0" applyFont="1" applyFill="1" applyBorder="1"/>
    <xf numFmtId="0" fontId="35" fillId="0" borderId="1" xfId="0" applyFont="1" applyBorder="1"/>
    <xf numFmtId="0" fontId="36" fillId="0" borderId="0" xfId="0" applyFont="1"/>
    <xf numFmtId="0" fontId="36" fillId="0" borderId="1" xfId="0" applyFont="1" applyBorder="1"/>
    <xf numFmtId="0" fontId="32" fillId="0" borderId="33" xfId="0" applyFont="1" applyBorder="1"/>
    <xf numFmtId="0" fontId="36" fillId="0" borderId="33" xfId="0" applyFont="1" applyBorder="1"/>
    <xf numFmtId="0" fontId="14" fillId="17" borderId="1" xfId="0" applyFont="1" applyFill="1" applyBorder="1"/>
    <xf numFmtId="0" fontId="3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9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left"/>
    </xf>
    <xf numFmtId="0" fontId="14" fillId="0" borderId="49" xfId="0" applyFont="1" applyBorder="1"/>
    <xf numFmtId="0" fontId="14" fillId="0" borderId="38" xfId="0" applyFont="1" applyBorder="1" applyAlignment="1">
      <alignment horizontal="center" vertical="center"/>
    </xf>
    <xf numFmtId="0" fontId="13" fillId="27" borderId="2" xfId="0" applyFont="1" applyFill="1" applyBorder="1" applyAlignment="1">
      <alignment horizontal="left"/>
    </xf>
    <xf numFmtId="0" fontId="39" fillId="0" borderId="38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39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17" borderId="51" xfId="0" applyFont="1" applyFill="1" applyBorder="1"/>
    <xf numFmtId="0" fontId="15" fillId="27" borderId="21" xfId="0" applyFont="1" applyFill="1" applyBorder="1"/>
    <xf numFmtId="0" fontId="2" fillId="0" borderId="0" xfId="0" applyFont="1"/>
    <xf numFmtId="0" fontId="33" fillId="0" borderId="32" xfId="0" applyFont="1" applyBorder="1" applyAlignment="1">
      <alignment horizontal="center" vertical="center"/>
    </xf>
    <xf numFmtId="0" fontId="32" fillId="0" borderId="21" xfId="0" applyFont="1" applyBorder="1"/>
    <xf numFmtId="0" fontId="32" fillId="0" borderId="22" xfId="0" applyFont="1" applyBorder="1"/>
    <xf numFmtId="0" fontId="32" fillId="0" borderId="23" xfId="0" applyFont="1" applyBorder="1"/>
    <xf numFmtId="0" fontId="32" fillId="0" borderId="24" xfId="0" applyFont="1" applyBorder="1"/>
    <xf numFmtId="0" fontId="32" fillId="0" borderId="53" xfId="0" applyFont="1" applyBorder="1"/>
    <xf numFmtId="0" fontId="32" fillId="0" borderId="2" xfId="0" applyFont="1" applyBorder="1"/>
    <xf numFmtId="0" fontId="32" fillId="0" borderId="51" xfId="0" applyFont="1" applyBorder="1"/>
    <xf numFmtId="0" fontId="31" fillId="0" borderId="14" xfId="0" applyFont="1" applyBorder="1"/>
    <xf numFmtId="0" fontId="31" fillId="0" borderId="15" xfId="0" applyFont="1" applyBorder="1"/>
    <xf numFmtId="0" fontId="31" fillId="0" borderId="16" xfId="0" applyFont="1" applyBorder="1"/>
    <xf numFmtId="0" fontId="32" fillId="0" borderId="7" xfId="0" applyFont="1" applyBorder="1"/>
    <xf numFmtId="0" fontId="31" fillId="0" borderId="0" xfId="0" applyFont="1"/>
    <xf numFmtId="0" fontId="32" fillId="0" borderId="10" xfId="0" applyFont="1" applyBorder="1"/>
    <xf numFmtId="0" fontId="35" fillId="0" borderId="20" xfId="0" applyFont="1" applyBorder="1"/>
    <xf numFmtId="0" fontId="36" fillId="0" borderId="7" xfId="0" applyFont="1" applyBorder="1"/>
    <xf numFmtId="0" fontId="36" fillId="0" borderId="20" xfId="0" applyFont="1" applyBorder="1"/>
    <xf numFmtId="0" fontId="36" fillId="0" borderId="6" xfId="0" applyFont="1" applyBorder="1"/>
    <xf numFmtId="0" fontId="37" fillId="0" borderId="6" xfId="0" applyFont="1" applyBorder="1" applyAlignment="1">
      <alignment vertical="center"/>
    </xf>
    <xf numFmtId="0" fontId="36" fillId="0" borderId="8" xfId="0" applyFont="1" applyBorder="1"/>
    <xf numFmtId="0" fontId="36" fillId="0" borderId="9" xfId="0" applyFont="1" applyBorder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7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2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3" fillId="0" borderId="2" xfId="0" applyFont="1" applyBorder="1"/>
    <xf numFmtId="0" fontId="14" fillId="0" borderId="50" xfId="0" applyFont="1" applyBorder="1"/>
    <xf numFmtId="0" fontId="14" fillId="0" borderId="33" xfId="0" applyFont="1" applyBorder="1"/>
    <xf numFmtId="0" fontId="13" fillId="0" borderId="0" xfId="0" applyFont="1" applyAlignment="1">
      <alignment horizontal="center" vertical="center" wrapText="1"/>
    </xf>
    <xf numFmtId="0" fontId="13" fillId="0" borderId="53" xfId="0" applyFont="1" applyBorder="1"/>
    <xf numFmtId="0" fontId="13" fillId="28" borderId="64" xfId="0" applyFont="1" applyFill="1" applyBorder="1" applyAlignment="1">
      <alignment wrapText="1"/>
    </xf>
    <xf numFmtId="0" fontId="13" fillId="28" borderId="64" xfId="0" applyFont="1" applyFill="1" applyBorder="1"/>
    <xf numFmtId="0" fontId="13" fillId="28" borderId="65" xfId="0" applyFont="1" applyFill="1" applyBorder="1"/>
    <xf numFmtId="0" fontId="14" fillId="0" borderId="1" xfId="0" applyFont="1" applyBorder="1" applyAlignment="1">
      <alignment wrapText="1"/>
    </xf>
    <xf numFmtId="0" fontId="37" fillId="0" borderId="0" xfId="0" applyFont="1"/>
    <xf numFmtId="0" fontId="13" fillId="28" borderId="66" xfId="0" applyFont="1" applyFill="1" applyBorder="1" applyAlignment="1">
      <alignment wrapText="1"/>
    </xf>
    <xf numFmtId="0" fontId="14" fillId="0" borderId="20" xfId="0" applyFont="1" applyBorder="1" applyAlignment="1">
      <alignment wrapText="1"/>
    </xf>
    <xf numFmtId="0" fontId="37" fillId="0" borderId="0" xfId="0" applyFont="1" applyAlignment="1">
      <alignment horizontal="center"/>
    </xf>
    <xf numFmtId="0" fontId="33" fillId="0" borderId="32" xfId="0" applyFont="1" applyBorder="1"/>
    <xf numFmtId="0" fontId="13" fillId="26" borderId="1" xfId="0" applyFont="1" applyFill="1" applyBorder="1"/>
    <xf numFmtId="0" fontId="13" fillId="26" borderId="29" xfId="0" applyFont="1" applyFill="1" applyBorder="1"/>
    <xf numFmtId="0" fontId="14" fillId="0" borderId="37" xfId="0" applyFont="1" applyBorder="1" applyAlignment="1">
      <alignment horizontal="right"/>
    </xf>
    <xf numFmtId="0" fontId="14" fillId="0" borderId="1" xfId="0" applyFont="1" applyBorder="1" applyAlignment="1">
      <alignment horizontal="left" vertical="center"/>
    </xf>
    <xf numFmtId="0" fontId="13" fillId="26" borderId="67" xfId="0" applyFont="1" applyFill="1" applyBorder="1"/>
    <xf numFmtId="0" fontId="13" fillId="26" borderId="50" xfId="0" applyFont="1" applyFill="1" applyBorder="1"/>
    <xf numFmtId="165" fontId="14" fillId="0" borderId="1" xfId="0" applyNumberFormat="1" applyFont="1" applyBorder="1" applyAlignment="1">
      <alignment horizontal="left" vertical="center"/>
    </xf>
    <xf numFmtId="0" fontId="14" fillId="0" borderId="37" xfId="2" applyNumberFormat="1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1" fillId="0" borderId="6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6" xfId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4" borderId="14" xfId="1" applyFill="1" applyBorder="1" applyAlignment="1">
      <alignment horizontal="center" vertical="center"/>
    </xf>
    <xf numFmtId="0" fontId="1" fillId="4" borderId="15" xfId="1" applyFill="1" applyBorder="1" applyAlignment="1">
      <alignment horizontal="center" vertical="center"/>
    </xf>
    <xf numFmtId="0" fontId="1" fillId="4" borderId="16" xfId="1" applyFill="1" applyBorder="1" applyAlignment="1">
      <alignment horizontal="center" vertical="center"/>
    </xf>
    <xf numFmtId="0" fontId="1" fillId="4" borderId="11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0" borderId="1" xfId="1" applyBorder="1" applyAlignment="1">
      <alignment horizontal="center" wrapText="1"/>
    </xf>
    <xf numFmtId="0" fontId="1" fillId="0" borderId="7" xfId="1" applyBorder="1" applyAlignment="1">
      <alignment horizontal="center" wrapText="1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13" borderId="3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3" fillId="0" borderId="11" xfId="0" applyFont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18" fillId="0" borderId="6" xfId="0" applyFont="1" applyBorder="1"/>
    <xf numFmtId="0" fontId="18" fillId="0" borderId="0" xfId="0" applyFont="1"/>
    <xf numFmtId="0" fontId="21" fillId="19" borderId="28" xfId="0" applyFont="1" applyFill="1" applyBorder="1" applyAlignment="1">
      <alignment horizontal="center"/>
    </xf>
    <xf numFmtId="0" fontId="21" fillId="19" borderId="29" xfId="0" applyFont="1" applyFill="1" applyBorder="1" applyAlignment="1">
      <alignment horizontal="center"/>
    </xf>
    <xf numFmtId="0" fontId="18" fillId="0" borderId="30" xfId="0" applyFont="1" applyBorder="1"/>
    <xf numFmtId="0" fontId="14" fillId="0" borderId="6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2" fillId="17" borderId="8" xfId="0" applyFont="1" applyFill="1" applyBorder="1" applyAlignment="1">
      <alignment horizontal="center"/>
    </xf>
    <xf numFmtId="0" fontId="32" fillId="17" borderId="10" xfId="0" applyFont="1" applyFill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1" fillId="0" borderId="5" xfId="0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2" fillId="17" borderId="8" xfId="0" applyFont="1" applyFill="1" applyBorder="1" applyAlignment="1">
      <alignment horizontal="center" vertical="center"/>
    </xf>
    <xf numFmtId="0" fontId="32" fillId="17" borderId="10" xfId="0" applyFont="1" applyFill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27" borderId="31" xfId="0" applyFont="1" applyFill="1" applyBorder="1" applyAlignment="1">
      <alignment horizontal="center" vertical="center" wrapText="1"/>
    </xf>
    <xf numFmtId="0" fontId="39" fillId="27" borderId="32" xfId="0" applyFont="1" applyFill="1" applyBorder="1" applyAlignment="1">
      <alignment horizontal="center" vertical="center" wrapText="1"/>
    </xf>
    <xf numFmtId="0" fontId="15" fillId="27" borderId="31" xfId="0" applyFont="1" applyFill="1" applyBorder="1" applyAlignment="1">
      <alignment horizontal="center" vertical="center" wrapText="1"/>
    </xf>
    <xf numFmtId="0" fontId="15" fillId="27" borderId="32" xfId="0" applyFont="1" applyFill="1" applyBorder="1" applyAlignment="1">
      <alignment horizontal="center" vertical="center" wrapText="1"/>
    </xf>
    <xf numFmtId="0" fontId="13" fillId="27" borderId="50" xfId="0" applyFont="1" applyFill="1" applyBorder="1" applyAlignment="1">
      <alignment horizontal="center" wrapText="1"/>
    </xf>
    <xf numFmtId="0" fontId="13" fillId="27" borderId="2" xfId="0" applyFont="1" applyFill="1" applyBorder="1" applyAlignment="1">
      <alignment horizontal="center" wrapText="1"/>
    </xf>
    <xf numFmtId="0" fontId="14" fillId="17" borderId="52" xfId="0" applyFont="1" applyFill="1" applyBorder="1" applyAlignment="1">
      <alignment horizontal="center" wrapText="1"/>
    </xf>
    <xf numFmtId="0" fontId="14" fillId="17" borderId="51" xfId="0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4" fillId="0" borderId="0" xfId="0" applyFont="1"/>
    <xf numFmtId="0" fontId="14" fillId="0" borderId="7" xfId="0" applyFont="1" applyBorder="1"/>
    <xf numFmtId="0" fontId="39" fillId="27" borderId="11" xfId="0" applyFont="1" applyFill="1" applyBorder="1" applyAlignment="1">
      <alignment horizontal="center" vertical="center" wrapText="1"/>
    </xf>
    <xf numFmtId="0" fontId="39" fillId="27" borderId="13" xfId="0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3" xfId="0" applyFont="1" applyBorder="1" applyAlignment="1">
      <alignment horizontal="center" wrapText="1"/>
    </xf>
    <xf numFmtId="0" fontId="37" fillId="0" borderId="4" xfId="0" applyFont="1" applyBorder="1" applyAlignment="1">
      <alignment horizontal="center" wrapText="1"/>
    </xf>
    <xf numFmtId="0" fontId="37" fillId="0" borderId="5" xfId="0" applyFont="1" applyBorder="1" applyAlignment="1">
      <alignment horizontal="center" wrapText="1"/>
    </xf>
    <xf numFmtId="0" fontId="37" fillId="0" borderId="8" xfId="0" applyFont="1" applyBorder="1" applyAlignment="1">
      <alignment horizontal="center" wrapText="1"/>
    </xf>
    <xf numFmtId="0" fontId="37" fillId="0" borderId="9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18" fillId="0" borderId="8" xfId="0" applyFont="1" applyBorder="1"/>
    <xf numFmtId="0" fontId="18" fillId="0" borderId="9" xfId="0" applyFont="1" applyBorder="1"/>
    <xf numFmtId="0" fontId="16" fillId="0" borderId="38" xfId="0" applyFont="1" applyBorder="1" applyAlignment="1">
      <alignment horizontal="center" wrapText="1"/>
    </xf>
    <xf numFmtId="0" fontId="16" fillId="0" borderId="39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0" fillId="25" borderId="31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left"/>
    </xf>
    <xf numFmtId="0" fontId="14" fillId="0" borderId="6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8" fillId="0" borderId="6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7" xfId="0" applyFont="1" applyBorder="1" applyAlignment="1">
      <alignment horizontal="left"/>
    </xf>
    <xf numFmtId="0" fontId="30" fillId="0" borderId="6" xfId="0" applyFont="1" applyBorder="1" applyAlignment="1">
      <alignment horizontal="center" wrapText="1"/>
    </xf>
    <xf numFmtId="0" fontId="30" fillId="0" borderId="0" xfId="0" applyFont="1" applyAlignment="1">
      <alignment horizontal="center" wrapText="1"/>
    </xf>
    <xf numFmtId="0" fontId="30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left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32" fillId="0" borderId="6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7" xfId="0" applyFont="1" applyBorder="1" applyAlignment="1">
      <alignment horizontal="left"/>
    </xf>
    <xf numFmtId="0" fontId="13" fillId="0" borderId="3" xfId="0" applyFont="1" applyBorder="1"/>
    <xf numFmtId="0" fontId="13" fillId="0" borderId="4" xfId="0" applyFont="1" applyBorder="1"/>
    <xf numFmtId="0" fontId="14" fillId="0" borderId="6" xfId="0" applyFont="1" applyBorder="1"/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5" borderId="9" xfId="0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0" fillId="25" borderId="31" xfId="0" applyFill="1" applyBorder="1" applyAlignment="1">
      <alignment horizontal="center"/>
    </xf>
    <xf numFmtId="0" fontId="0" fillId="25" borderId="32" xfId="0" applyFill="1" applyBorder="1" applyAlignment="1">
      <alignment horizontal="center"/>
    </xf>
    <xf numFmtId="0" fontId="13" fillId="0" borderId="41" xfId="0" applyFont="1" applyBorder="1" applyAlignment="1">
      <alignment horizontal="center" wrapText="1"/>
    </xf>
    <xf numFmtId="0" fontId="13" fillId="0" borderId="42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4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0" fillId="0" borderId="69" xfId="0" applyBorder="1" applyAlignment="1">
      <alignment horizontal="center" wrapText="1"/>
    </xf>
    <xf numFmtId="0" fontId="0" fillId="0" borderId="70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1" xfId="0" applyBorder="1" applyAlignment="1">
      <alignment horizontal="center" wrapText="1"/>
    </xf>
    <xf numFmtId="0" fontId="0" fillId="0" borderId="72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0" borderId="73" xfId="0" applyBorder="1" applyAlignment="1">
      <alignment horizontal="center" wrapText="1"/>
    </xf>
  </cellXfs>
  <cellStyles count="4">
    <cellStyle name="Currency" xfId="3" builtinId="4"/>
    <cellStyle name="Normal" xfId="0" builtinId="0"/>
    <cellStyle name="Normal 2" xfId="1" xr:uid="{D10D19CF-334B-4750-A61B-9EB73ECBE24F}"/>
    <cellStyle name="Percent" xfId="2" builtinId="5"/>
  </cellStyles>
  <dxfs count="75"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wrapText="1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wrapText="1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34998626667073579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[practice_excel.xlsx]ANS_Sheet1.2!PivotTable4</c:name>
    <c:fmtId val="16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ANS_Sheet1.2!$B$217:$B$218</c:f>
              <c:strCache>
                <c:ptCount val="1"/>
                <c:pt idx="0">
                  <c:v>Paid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ANS_Sheet1.2!$A$219:$A$225</c:f>
              <c:strCache>
                <c:ptCount val="6"/>
                <c:pt idx="0">
                  <c:v>Conquest Tech Ltd</c:v>
                </c:pt>
                <c:pt idx="1">
                  <c:v>HX Limited</c:v>
                </c:pt>
                <c:pt idx="2">
                  <c:v>M Limited</c:v>
                </c:pt>
                <c:pt idx="3">
                  <c:v>M LTD</c:v>
                </c:pt>
                <c:pt idx="4">
                  <c:v>Sl Limited</c:v>
                </c:pt>
                <c:pt idx="5">
                  <c:v>Z tech Limited</c:v>
                </c:pt>
              </c:strCache>
            </c:strRef>
          </c:cat>
          <c:val>
            <c:numRef>
              <c:f>ANS_Sheet1.2!$B$219:$B$225</c:f>
              <c:numCache>
                <c:formatCode>General</c:formatCode>
                <c:ptCount val="6"/>
                <c:pt idx="0">
                  <c:v>40320</c:v>
                </c:pt>
                <c:pt idx="1">
                  <c:v>123129.60000000001</c:v>
                </c:pt>
                <c:pt idx="2">
                  <c:v>326870</c:v>
                </c:pt>
                <c:pt idx="3">
                  <c:v>100066</c:v>
                </c:pt>
                <c:pt idx="4">
                  <c:v>1029198</c:v>
                </c:pt>
                <c:pt idx="5">
                  <c:v>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918-89B7-DF74714DF0BB}"/>
            </c:ext>
          </c:extLst>
        </c:ser>
        <c:ser>
          <c:idx val="1"/>
          <c:order val="1"/>
          <c:tx>
            <c:strRef>
              <c:f>ANS_Sheet1.2!$C$217:$C$218</c:f>
              <c:strCache>
                <c:ptCount val="1"/>
                <c:pt idx="0">
                  <c:v>Unpaid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ANS_Sheet1.2!$A$219:$A$225</c:f>
              <c:strCache>
                <c:ptCount val="6"/>
                <c:pt idx="0">
                  <c:v>Conquest Tech Ltd</c:v>
                </c:pt>
                <c:pt idx="1">
                  <c:v>HX Limited</c:v>
                </c:pt>
                <c:pt idx="2">
                  <c:v>M Limited</c:v>
                </c:pt>
                <c:pt idx="3">
                  <c:v>M LTD</c:v>
                </c:pt>
                <c:pt idx="4">
                  <c:v>Sl Limited</c:v>
                </c:pt>
                <c:pt idx="5">
                  <c:v>Z tech Limited</c:v>
                </c:pt>
              </c:strCache>
            </c:strRef>
          </c:cat>
          <c:val>
            <c:numRef>
              <c:f>ANS_Sheet1.2!$C$219:$C$225</c:f>
              <c:numCache>
                <c:formatCode>General</c:formatCode>
                <c:ptCount val="6"/>
                <c:pt idx="2">
                  <c:v>61390</c:v>
                </c:pt>
                <c:pt idx="3">
                  <c:v>14280</c:v>
                </c:pt>
                <c:pt idx="4">
                  <c:v>77256</c:v>
                </c:pt>
                <c:pt idx="5">
                  <c:v>18742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A-4918-89B7-DF74714DF0BB}"/>
            </c:ext>
          </c:extLst>
        </c:ser>
        <c:ser>
          <c:idx val="2"/>
          <c:order val="2"/>
          <c:tx>
            <c:strRef>
              <c:f>ANS_Sheet1.2!$D$217:$D$218</c:f>
              <c:strCache>
                <c:ptCount val="1"/>
                <c:pt idx="0">
                  <c:v>(blank)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ANS_Sheet1.2!$A$219:$A$225</c:f>
              <c:strCache>
                <c:ptCount val="6"/>
                <c:pt idx="0">
                  <c:v>Conquest Tech Ltd</c:v>
                </c:pt>
                <c:pt idx="1">
                  <c:v>HX Limited</c:v>
                </c:pt>
                <c:pt idx="2">
                  <c:v>M Limited</c:v>
                </c:pt>
                <c:pt idx="3">
                  <c:v>M LTD</c:v>
                </c:pt>
                <c:pt idx="4">
                  <c:v>Sl Limited</c:v>
                </c:pt>
                <c:pt idx="5">
                  <c:v>Z tech Limited</c:v>
                </c:pt>
              </c:strCache>
            </c:strRef>
          </c:cat>
          <c:val>
            <c:numRef>
              <c:f>ANS_Sheet1.2!$D$219:$D$225</c:f>
              <c:numCache>
                <c:formatCode>General</c:formatCode>
                <c:ptCount val="6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A-4918-89B7-DF74714DF0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81018127"/>
        <c:axId val="234183647"/>
      </c:barChart>
      <c:catAx>
        <c:axId val="4810181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83647"/>
        <c:crosses val="autoZero"/>
        <c:auto val="1"/>
        <c:lblAlgn val="ctr"/>
        <c:lblOffset val="100"/>
        <c:noMultiLvlLbl val="0"/>
      </c:catAx>
      <c:valAx>
        <c:axId val="234183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228</xdr:row>
      <xdr:rowOff>187779</xdr:rowOff>
    </xdr:from>
    <xdr:to>
      <xdr:col>5</xdr:col>
      <xdr:colOff>179614</xdr:colOff>
      <xdr:row>243</xdr:row>
      <xdr:rowOff>73479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EB8C0-C514-6E9E-CD3E-282BACDDE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1_TEST_EMP%201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99.593599652777" createdVersion="8" refreshedVersion="8" minRefreshableVersion="3" recordCount="210" xr:uid="{29A1DE96-EFEA-4E13-9AC9-28563000361F}">
  <cacheSource type="worksheet">
    <worksheetSource ref="A1:K211" sheet="01_APAR" r:id="rId2"/>
  </cacheSource>
  <cacheFields count="11">
    <cacheField name="Month " numFmtId="0">
      <sharedItems count="12">
        <s v="01_Nov-20"/>
        <s v="02_Dec-20"/>
        <s v="03_Jan-21"/>
        <s v="04_Feb-21"/>
        <s v="05_Mar-21"/>
        <s v="06_Apr-21"/>
        <s v="07_May-21"/>
        <s v="08_Jun-21"/>
        <s v="09_Jul-21"/>
        <s v="10_Aug-21"/>
        <s v="11_Sep-21"/>
        <s v="12_Oct-21"/>
      </sharedItems>
    </cacheField>
    <cacheField name="Client Name" numFmtId="0">
      <sharedItems count="6">
        <s v="M Limited"/>
        <s v="HX Limited"/>
        <s v="Sl Limited"/>
        <s v="Z tech Limited"/>
        <s v="Conquest Tech Ltd"/>
        <s v="M LTD"/>
      </sharedItems>
    </cacheField>
    <cacheField name="Candidate No." numFmtId="0">
      <sharedItems count="36">
        <s v="0101"/>
        <s v="0102"/>
        <s v="0103"/>
        <s v="0104"/>
        <s v="0105"/>
        <s v="0106"/>
        <s v="0107"/>
        <s v="0108"/>
        <s v="0109"/>
        <s v="0110"/>
        <s v="0111"/>
        <s v="0112"/>
        <s v="0113"/>
        <s v="0114"/>
        <s v="0115"/>
        <s v="0116"/>
        <s v="0117"/>
        <s v="0118"/>
        <s v="0119"/>
        <s v="0120"/>
        <s v="0121"/>
        <s v="0122"/>
        <s v="0123"/>
        <s v="0124"/>
        <s v="0125"/>
        <s v="0126"/>
        <s v="0127"/>
        <s v="0128"/>
        <s v="0129"/>
        <s v="0130"/>
        <s v="0131"/>
        <s v="0132"/>
        <s v="0133"/>
        <s v="0134"/>
        <s v="0135"/>
        <s v="0136"/>
      </sharedItems>
    </cacheField>
    <cacheField name="AR Invoice ID" numFmtId="0">
      <sharedItems containsBlank="1"/>
    </cacheField>
    <cacheField name="AR Invoice Date" numFmtId="0">
      <sharedItems containsString="0" containsBlank="1" containsNumber="1" containsInteger="1" minValue="44165" maxValue="44510"/>
    </cacheField>
    <cacheField name="ARCurrency" numFmtId="0">
      <sharedItems/>
    </cacheField>
    <cacheField name="AR Net Amount" numFmtId="0">
      <sharedItems containsSemiMixedTypes="0" containsString="0" containsNumber="1" containsInteger="1" minValue="0" maxValue="16560"/>
    </cacheField>
    <cacheField name="AR VAT" numFmtId="0">
      <sharedItems containsSemiMixedTypes="0" containsString="0" containsNumber="1" minValue="0" maxValue="3312"/>
    </cacheField>
    <cacheField name="AR Gross Amount" numFmtId="0">
      <sharedItems containsSemiMixedTypes="0" containsString="0" containsNumber="1" minValue="0" maxValue="19872"/>
    </cacheField>
    <cacheField name="AR Pay Date" numFmtId="0">
      <sharedItems containsString="0" containsBlank="1" containsNumber="1" containsInteger="1" minValue="44196" maxValue="44671" count="80">
        <n v="44209"/>
        <n v="44210"/>
        <n v="44196"/>
        <n v="44216"/>
        <n v="44218"/>
        <n v="44223"/>
        <n v="44242"/>
        <n v="44225"/>
        <n v="44232"/>
        <n v="44244"/>
        <n v="44238"/>
        <n v="44279"/>
        <n v="44260"/>
        <n v="44249"/>
        <n v="44307"/>
        <n v="44277"/>
        <n v="44286"/>
        <n v="44320"/>
        <n v="44285"/>
        <n v="44300"/>
        <n v="44302"/>
        <n v="44312"/>
        <n v="44287"/>
        <n v="44363"/>
        <n v="44330"/>
        <n v="44344"/>
        <n v="44322"/>
        <n v="44335"/>
        <n v="44337"/>
        <n v="44355"/>
        <n v="44369"/>
        <n v="44362"/>
        <n v="44385"/>
        <n v="44349"/>
        <n v="44433"/>
        <n v="44376"/>
        <n v="44361"/>
        <n v="44406"/>
        <n v="44393"/>
        <n v="44377"/>
        <n v="44417"/>
        <n v="44405"/>
        <n v="44391"/>
        <n v="44382"/>
        <n v="44398"/>
        <n v="44397"/>
        <n v="44392"/>
        <n v="44449"/>
        <n v="44435"/>
        <n v="44421"/>
        <n v="44424"/>
        <n v="44419"/>
        <n v="44427"/>
        <n v="44410"/>
        <n v="44441"/>
        <n v="44461"/>
        <n v="44455"/>
        <n v="44482"/>
        <n v="44452"/>
        <n v="44468"/>
        <n v="44463"/>
        <n v="44470"/>
        <n v="44459"/>
        <n v="44483"/>
        <m/>
        <n v="44474"/>
        <n v="44496"/>
        <n v="44510"/>
        <n v="44523"/>
        <n v="44498"/>
        <n v="44477"/>
        <n v="44519"/>
        <n v="44511"/>
        <n v="44526"/>
        <n v="44545"/>
        <n v="44530"/>
        <n v="44553"/>
        <n v="44539"/>
        <n v="44552"/>
        <n v="44671"/>
      </sharedItems>
    </cacheField>
    <cacheField name="AR Status" numFmtId="0">
      <sharedItems containsBlank="1" count="3">
        <s v="Paid"/>
        <s v="Unpai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10.907944560182" createdVersion="8" refreshedVersion="8" minRefreshableVersion="3" recordCount="210" xr:uid="{14E1AF4D-B19C-441F-825D-8F30E6BE3372}">
  <cacheSource type="worksheet">
    <worksheetSource ref="A1:K211" sheet="ANS_Sheet1.2"/>
  </cacheSource>
  <cacheFields count="11">
    <cacheField name="Month " numFmtId="0">
      <sharedItems/>
    </cacheField>
    <cacheField name="Client Name" numFmtId="0">
      <sharedItems count="6">
        <s v="M Limited"/>
        <s v="HX Limited"/>
        <s v="Sl Limited"/>
        <s v="Z tech Limited"/>
        <s v="Conquest Tech Ltd"/>
        <s v="M LTD"/>
      </sharedItems>
    </cacheField>
    <cacheField name="Candidate No." numFmtId="0">
      <sharedItems/>
    </cacheField>
    <cacheField name="AR Invoice ID" numFmtId="0">
      <sharedItems containsBlank="1"/>
    </cacheField>
    <cacheField name="AR Invoice Date" numFmtId="0">
      <sharedItems containsString="0" containsBlank="1" containsNumber="1" containsInteger="1" minValue="44165" maxValue="44510"/>
    </cacheField>
    <cacheField name="ARCurrency" numFmtId="0">
      <sharedItems/>
    </cacheField>
    <cacheField name="AR Net Amount" numFmtId="0">
      <sharedItems containsSemiMixedTypes="0" containsString="0" containsNumber="1" containsInteger="1" minValue="0" maxValue="16560"/>
    </cacheField>
    <cacheField name="AR VAT" numFmtId="0">
      <sharedItems containsSemiMixedTypes="0" containsString="0" containsNumber="1" minValue="0" maxValue="3312"/>
    </cacheField>
    <cacheField name="AR Gross Amount" numFmtId="0">
      <sharedItems containsSemiMixedTypes="0" containsString="0" containsNumber="1" minValue="0" maxValue="19872"/>
    </cacheField>
    <cacheField name="AR Pay Date" numFmtId="0">
      <sharedItems containsString="0" containsBlank="1" containsNumber="1" containsInteger="1" minValue="44196" maxValue="44671"/>
    </cacheField>
    <cacheField name="AR Status" numFmtId="0">
      <sharedItems containsBlank="1" count="3">
        <s v="Paid"/>
        <s v="Unpai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10.96389201389" createdVersion="8" refreshedVersion="8" minRefreshableVersion="3" recordCount="13" xr:uid="{A8AC3869-C33C-49C1-A5D3-5375F5956F32}">
  <cacheSource type="worksheet">
    <worksheetSource ref="A1:J14" sheet="PIVOT"/>
  </cacheSource>
  <cacheFields count="10">
    <cacheField name="NAME" numFmtId="0">
      <sharedItems count="8">
        <s v="Toyato"/>
        <s v="mini"/>
        <s v="Hyundai"/>
        <s v="Ford"/>
        <s v="Hyundai i25"/>
        <s v="Hyundai sonata"/>
        <s v="Mini Copper"/>
        <s v="Ford Edge"/>
      </sharedItems>
    </cacheField>
    <cacheField name="YEAR" numFmtId="0">
      <sharedItems containsSemiMixedTypes="0" containsString="0" containsNumber="1" containsInteger="1" minValue="2000" maxValue="2022"/>
    </cacheField>
    <cacheField name="HAND" numFmtId="0">
      <sharedItems containsSemiMixedTypes="0" containsString="0" containsNumber="1" containsInteger="1" minValue="1" maxValue="3"/>
    </cacheField>
    <cacheField name="COLOR" numFmtId="0">
      <sharedItems/>
    </cacheField>
    <cacheField name="GEAR" numFmtId="0">
      <sharedItems count="2">
        <s v="Auto"/>
        <s v="Manual"/>
      </sharedItems>
    </cacheField>
    <cacheField name="Agnecy" numFmtId="0">
      <sharedItems count="5">
        <s v="Ram"/>
        <s v="platinum"/>
        <s v="Green Gold"/>
        <s v="Green "/>
        <s v="Kishor"/>
      </sharedItems>
    </cacheField>
    <cacheField name="Tag price" numFmtId="0">
      <sharedItems containsSemiMixedTypes="0" containsString="0" containsNumber="1" containsInteger="1" minValue="1500" maxValue="6555"/>
    </cacheField>
    <cacheField name="Final price" numFmtId="0">
      <sharedItems containsSemiMixedTypes="0" containsString="0" containsNumber="1" containsInteger="1" minValue="1000" maxValue="6000" count="6">
        <n v="5000"/>
        <n v="4000"/>
        <n v="1000"/>
        <n v="3000"/>
        <n v="6000"/>
        <n v="2000"/>
      </sharedItems>
    </cacheField>
    <cacheField name="Arrival date" numFmtId="14">
      <sharedItems containsSemiMixedTypes="0" containsNonDate="0" containsDate="1" containsString="0" minDate="2023-01-02T00:00:00" maxDate="2023-01-15T00:00:00"/>
    </cacheField>
    <cacheField name="Sale date" numFmtId="14">
      <sharedItems containsSemiMixedTypes="0" containsNonDate="0" containsDate="1" containsString="0" minDate="2023-10-02T00:00:00" maxDate="2023-10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s v="TQ1920/E/159"/>
    <n v="44165"/>
    <s v="Euro"/>
    <n v="9660"/>
    <n v="0"/>
    <n v="9660"/>
    <x v="0"/>
    <x v="0"/>
  </r>
  <r>
    <x v="0"/>
    <x v="0"/>
    <x v="1"/>
    <s v="TQ1920/E/160"/>
    <n v="44166"/>
    <s v="Euro"/>
    <n v="14280"/>
    <n v="0"/>
    <n v="14280"/>
    <x v="0"/>
    <x v="1"/>
  </r>
  <r>
    <x v="0"/>
    <x v="0"/>
    <x v="2"/>
    <s v="TQ1920/E/161"/>
    <n v="44165"/>
    <s v="Euro"/>
    <n v="14280"/>
    <n v="0"/>
    <n v="14280"/>
    <x v="0"/>
    <x v="1"/>
  </r>
  <r>
    <x v="0"/>
    <x v="0"/>
    <x v="3"/>
    <s v="TQ1920/E/162"/>
    <n v="44167"/>
    <s v="Euro"/>
    <n v="10710"/>
    <n v="0"/>
    <n v="10710"/>
    <x v="1"/>
    <x v="1"/>
  </r>
  <r>
    <x v="0"/>
    <x v="1"/>
    <x v="4"/>
    <s v="TQ1920/E/163"/>
    <n v="44165"/>
    <s v="Euro"/>
    <n v="11319"/>
    <n v="2263.8000000000002"/>
    <n v="13582.8"/>
    <x v="2"/>
    <x v="0"/>
  </r>
  <r>
    <x v="0"/>
    <x v="2"/>
    <x v="5"/>
    <s v="TQ1920/E/164"/>
    <n v="44166"/>
    <s v="Euro"/>
    <n v="3060"/>
    <n v="612"/>
    <n v="3672"/>
    <x v="3"/>
    <x v="0"/>
  </r>
  <r>
    <x v="0"/>
    <x v="3"/>
    <x v="6"/>
    <s v="TQ1920/E/165"/>
    <n v="44172"/>
    <s v="CHF"/>
    <n v="9030"/>
    <n v="0"/>
    <n v="9030"/>
    <x v="4"/>
    <x v="1"/>
  </r>
  <r>
    <x v="0"/>
    <x v="1"/>
    <x v="7"/>
    <s v="TQ1920/E/166"/>
    <n v="44166"/>
    <s v="GBP"/>
    <n v="9900"/>
    <n v="1980"/>
    <n v="11880"/>
    <x v="2"/>
    <x v="0"/>
  </r>
  <r>
    <x v="0"/>
    <x v="2"/>
    <x v="8"/>
    <s v="TQ1920/E/167"/>
    <n v="44169"/>
    <s v="GBP"/>
    <n v="6650"/>
    <n v="1330"/>
    <n v="7980"/>
    <x v="3"/>
    <x v="1"/>
  </r>
  <r>
    <x v="0"/>
    <x v="2"/>
    <x v="9"/>
    <s v="TQ1920/E/168"/>
    <n v="44168"/>
    <s v="GBP"/>
    <n v="5600"/>
    <n v="1120"/>
    <n v="6720"/>
    <x v="3"/>
    <x v="0"/>
  </r>
  <r>
    <x v="0"/>
    <x v="2"/>
    <x v="10"/>
    <s v="TQ1920/E/169"/>
    <n v="44167"/>
    <s v="GBP"/>
    <n v="3850"/>
    <n v="770"/>
    <n v="4620"/>
    <x v="5"/>
    <x v="0"/>
  </r>
  <r>
    <x v="0"/>
    <x v="3"/>
    <x v="11"/>
    <s v="TQ1920/E/170"/>
    <n v="44168"/>
    <s v="GBP"/>
    <n v="760"/>
    <n v="152"/>
    <n v="912"/>
    <x v="5"/>
    <x v="0"/>
  </r>
  <r>
    <x v="1"/>
    <x v="0"/>
    <x v="0"/>
    <s v="TQ1920/E/174"/>
    <n v="44196"/>
    <s v="Euro"/>
    <n v="9200"/>
    <n v="0"/>
    <n v="9200"/>
    <x v="6"/>
    <x v="0"/>
  </r>
  <r>
    <x v="1"/>
    <x v="0"/>
    <x v="1"/>
    <s v="TQ1920/E/175"/>
    <n v="44196"/>
    <s v="Euro"/>
    <n v="12240"/>
    <n v="0"/>
    <n v="12240"/>
    <x v="6"/>
    <x v="0"/>
  </r>
  <r>
    <x v="1"/>
    <x v="0"/>
    <x v="2"/>
    <s v="TQ1920/E/176"/>
    <n v="44196"/>
    <s v="Euro"/>
    <n v="11560"/>
    <n v="0"/>
    <n v="11560"/>
    <x v="6"/>
    <x v="0"/>
  </r>
  <r>
    <x v="1"/>
    <x v="0"/>
    <x v="3"/>
    <s v="TQ1920/E/177"/>
    <n v="44195"/>
    <s v="Euro"/>
    <n v="10200"/>
    <n v="0"/>
    <n v="10200"/>
    <x v="6"/>
    <x v="0"/>
  </r>
  <r>
    <x v="1"/>
    <x v="1"/>
    <x v="4"/>
    <s v="TQ1920/E/178"/>
    <n v="44196"/>
    <s v="Euro"/>
    <n v="11858"/>
    <n v="2371.6"/>
    <n v="14229.6"/>
    <x v="7"/>
    <x v="0"/>
  </r>
  <r>
    <x v="1"/>
    <x v="3"/>
    <x v="6"/>
    <s v="TQ1920/E/179"/>
    <n v="44217"/>
    <s v="CHF"/>
    <n v="9030"/>
    <n v="0"/>
    <n v="9030"/>
    <x v="8"/>
    <x v="0"/>
  </r>
  <r>
    <x v="1"/>
    <x v="2"/>
    <x v="8"/>
    <s v="TQ1920/E/180"/>
    <n v="44201"/>
    <s v="GBP"/>
    <n v="6650"/>
    <n v="1330"/>
    <n v="7980"/>
    <x v="9"/>
    <x v="0"/>
  </r>
  <r>
    <x v="1"/>
    <x v="2"/>
    <x v="9"/>
    <s v="TQ1920/E/181"/>
    <n v="44201"/>
    <s v="GBP"/>
    <n v="6650"/>
    <n v="1330"/>
    <n v="7980"/>
    <x v="9"/>
    <x v="0"/>
  </r>
  <r>
    <x v="1"/>
    <x v="2"/>
    <x v="10"/>
    <s v="TQ1920/E/182"/>
    <n v="44202"/>
    <s v="GBP"/>
    <n v="6650"/>
    <n v="1330"/>
    <n v="7980"/>
    <x v="9"/>
    <x v="0"/>
  </r>
  <r>
    <x v="1"/>
    <x v="3"/>
    <x v="11"/>
    <s v="TQ1920/E/183"/>
    <n v="44200"/>
    <s v="GBP"/>
    <n v="1330"/>
    <n v="266"/>
    <n v="1596"/>
    <x v="5"/>
    <x v="0"/>
  </r>
  <r>
    <x v="1"/>
    <x v="3"/>
    <x v="12"/>
    <s v="TQ1920/E/184"/>
    <n v="44201"/>
    <s v="CHF"/>
    <n v="5695"/>
    <n v="0"/>
    <n v="5695"/>
    <x v="10"/>
    <x v="0"/>
  </r>
  <r>
    <x v="2"/>
    <x v="2"/>
    <x v="8"/>
    <s v="TQ1920/E/188"/>
    <n v="44239"/>
    <s v="GBP"/>
    <n v="6650"/>
    <n v="1330"/>
    <n v="7980"/>
    <x v="11"/>
    <x v="0"/>
  </r>
  <r>
    <x v="2"/>
    <x v="2"/>
    <x v="9"/>
    <s v="TQ1920/E/189"/>
    <n v="44228"/>
    <s v="GBP"/>
    <n v="6650"/>
    <n v="1330"/>
    <n v="7980"/>
    <x v="12"/>
    <x v="0"/>
  </r>
  <r>
    <x v="2"/>
    <x v="2"/>
    <x v="10"/>
    <s v="TQ1920/E/190"/>
    <n v="44228"/>
    <s v="GBP"/>
    <n v="7000"/>
    <n v="1400"/>
    <n v="8400"/>
    <x v="12"/>
    <x v="1"/>
  </r>
  <r>
    <x v="2"/>
    <x v="3"/>
    <x v="11"/>
    <s v="TQ1920/E/191"/>
    <n v="44235"/>
    <s v="GBP"/>
    <n v="760"/>
    <n v="152"/>
    <n v="912"/>
    <x v="13"/>
    <x v="1"/>
  </r>
  <r>
    <x v="2"/>
    <x v="2"/>
    <x v="13"/>
    <s v="TQ1920/E/192"/>
    <n v="44242"/>
    <s v="GBP"/>
    <n v="6270"/>
    <n v="1254"/>
    <n v="7524"/>
    <x v="12"/>
    <x v="1"/>
  </r>
  <r>
    <x v="2"/>
    <x v="2"/>
    <x v="14"/>
    <s v="TQ1920/E/193"/>
    <n v="44235"/>
    <s v="GBP"/>
    <n v="3600"/>
    <n v="720"/>
    <n v="4320"/>
    <x v="14"/>
    <x v="1"/>
  </r>
  <r>
    <x v="2"/>
    <x v="0"/>
    <x v="0"/>
    <s v="TQ1920/E/195"/>
    <n v="44228"/>
    <s v="Euro"/>
    <n v="9200"/>
    <n v="0"/>
    <n v="9200"/>
    <x v="15"/>
    <x v="1"/>
  </r>
  <r>
    <x v="2"/>
    <x v="0"/>
    <x v="1"/>
    <s v="TQ1920/E/196"/>
    <n v="44228"/>
    <s v="Euro"/>
    <n v="12920"/>
    <n v="0"/>
    <n v="12920"/>
    <x v="15"/>
    <x v="1"/>
  </r>
  <r>
    <x v="2"/>
    <x v="0"/>
    <x v="2"/>
    <s v="TQ1920/E/197"/>
    <n v="44229"/>
    <s v="Euro"/>
    <n v="13600"/>
    <n v="0"/>
    <n v="13600"/>
    <x v="15"/>
    <x v="0"/>
  </r>
  <r>
    <x v="2"/>
    <x v="1"/>
    <x v="4"/>
    <s v="TQ1920/E/198"/>
    <n v="44229"/>
    <s v="Euro"/>
    <n v="11319"/>
    <n v="2263.8000000000002"/>
    <n v="13582.8"/>
    <x v="16"/>
    <x v="0"/>
  </r>
  <r>
    <x v="2"/>
    <x v="3"/>
    <x v="6"/>
    <s v="TQ1920/E/199"/>
    <n v="44271"/>
    <s v="CHF"/>
    <n v="8600"/>
    <n v="0"/>
    <n v="8600"/>
    <x v="17"/>
    <x v="0"/>
  </r>
  <r>
    <x v="2"/>
    <x v="3"/>
    <x v="12"/>
    <s v="TQ1920/E/200"/>
    <n v="44230"/>
    <s v="CHF"/>
    <n v="6700"/>
    <n v="0"/>
    <n v="6700"/>
    <x v="11"/>
    <x v="0"/>
  </r>
  <r>
    <x v="3"/>
    <x v="2"/>
    <x v="8"/>
    <s v="TQ1920/E/202"/>
    <n v="44258"/>
    <s v="GBP"/>
    <n v="6475"/>
    <n v="1295"/>
    <n v="7770"/>
    <x v="14"/>
    <x v="0"/>
  </r>
  <r>
    <x v="3"/>
    <x v="2"/>
    <x v="9"/>
    <s v="TQ1920/E/203"/>
    <n v="44256"/>
    <s v="GBP"/>
    <n v="7000"/>
    <n v="1400"/>
    <n v="8400"/>
    <x v="14"/>
    <x v="0"/>
  </r>
  <r>
    <x v="3"/>
    <x v="2"/>
    <x v="10"/>
    <s v="TQ1920/E/204"/>
    <n v="44256"/>
    <s v="GBP"/>
    <n v="7700"/>
    <n v="1540"/>
    <n v="9240"/>
    <x v="14"/>
    <x v="0"/>
  </r>
  <r>
    <x v="3"/>
    <x v="3"/>
    <x v="11"/>
    <s v="TQ1920/E/205"/>
    <n v="44260"/>
    <s v="GBP"/>
    <n v="1520"/>
    <n v="304"/>
    <n v="1824"/>
    <x v="18"/>
    <x v="0"/>
  </r>
  <r>
    <x v="3"/>
    <x v="2"/>
    <x v="13"/>
    <s v="TQ1920/E/206"/>
    <n v="44259"/>
    <s v="GBP"/>
    <n v="6600"/>
    <n v="1320"/>
    <n v="7920"/>
    <x v="19"/>
    <x v="0"/>
  </r>
  <r>
    <x v="3"/>
    <x v="2"/>
    <x v="14"/>
    <s v="TQ1920/E/207"/>
    <n v="44258"/>
    <s v="GBP"/>
    <n v="14400"/>
    <n v="2880"/>
    <n v="17280"/>
    <x v="14"/>
    <x v="0"/>
  </r>
  <r>
    <x v="3"/>
    <x v="2"/>
    <x v="15"/>
    <s v="TQ1920/E/208"/>
    <n v="44266"/>
    <s v="GBP"/>
    <n v="2480"/>
    <n v="496"/>
    <n v="2976"/>
    <x v="19"/>
    <x v="0"/>
  </r>
  <r>
    <x v="3"/>
    <x v="2"/>
    <x v="16"/>
    <s v="TQ1920/E/209"/>
    <n v="44257"/>
    <s v="GBP"/>
    <n v="4000"/>
    <n v="800"/>
    <n v="4800"/>
    <x v="14"/>
    <x v="0"/>
  </r>
  <r>
    <x v="3"/>
    <x v="2"/>
    <x v="17"/>
    <s v="TQ1920/E/210"/>
    <n v="44263"/>
    <s v="GBP"/>
    <n v="2600"/>
    <n v="520"/>
    <n v="3120"/>
    <x v="19"/>
    <x v="0"/>
  </r>
  <r>
    <x v="3"/>
    <x v="0"/>
    <x v="0"/>
    <s v="TQ1920/E/211"/>
    <n v="44256"/>
    <s v="Euro"/>
    <n v="8740"/>
    <n v="0"/>
    <n v="8740"/>
    <x v="20"/>
    <x v="0"/>
  </r>
  <r>
    <x v="3"/>
    <x v="0"/>
    <x v="1"/>
    <s v="TQ1920/E/212"/>
    <n v="44256"/>
    <s v="Euro"/>
    <n v="13600"/>
    <n v="0"/>
    <n v="13600"/>
    <x v="20"/>
    <x v="0"/>
  </r>
  <r>
    <x v="3"/>
    <x v="0"/>
    <x v="2"/>
    <s v="TQ1920/E/213"/>
    <n v="44256"/>
    <s v="Euro"/>
    <n v="13600"/>
    <n v="0"/>
    <n v="13600"/>
    <x v="20"/>
    <x v="0"/>
  </r>
  <r>
    <x v="3"/>
    <x v="1"/>
    <x v="4"/>
    <s v="TQ1920/E/214"/>
    <n v="44257"/>
    <s v="Euro"/>
    <n v="10780"/>
    <n v="2156"/>
    <n v="12936"/>
    <x v="16"/>
    <x v="0"/>
  </r>
  <r>
    <x v="3"/>
    <x v="3"/>
    <x v="6"/>
    <s v="TQ1920/E/215"/>
    <n v="44271"/>
    <s v="CHF"/>
    <n v="8600"/>
    <n v="0"/>
    <n v="8600"/>
    <x v="21"/>
    <x v="0"/>
  </r>
  <r>
    <x v="3"/>
    <x v="3"/>
    <x v="12"/>
    <s v="TQ1920/E/216"/>
    <n v="44256"/>
    <s v="CHF"/>
    <n v="6700"/>
    <n v="0"/>
    <n v="6700"/>
    <x v="22"/>
    <x v="0"/>
  </r>
  <r>
    <x v="3"/>
    <x v="2"/>
    <x v="18"/>
    <s v="TQ1920/E/218"/>
    <n v="44314"/>
    <s v="GBP"/>
    <n v="7500"/>
    <n v="1500"/>
    <n v="9000"/>
    <x v="23"/>
    <x v="0"/>
  </r>
  <r>
    <x v="4"/>
    <x v="0"/>
    <x v="0"/>
    <s v="TQ1920/E/219"/>
    <n v="44286"/>
    <s v="Euro"/>
    <n v="10580"/>
    <n v="0"/>
    <n v="10580"/>
    <x v="24"/>
    <x v="0"/>
  </r>
  <r>
    <x v="4"/>
    <x v="0"/>
    <x v="1"/>
    <s v="TQ1920/E/220"/>
    <n v="44285"/>
    <s v="Euro"/>
    <n v="4760"/>
    <n v="0"/>
    <n v="4760"/>
    <x v="24"/>
    <x v="0"/>
  </r>
  <r>
    <x v="4"/>
    <x v="0"/>
    <x v="2"/>
    <s v="TQ1920/E/221"/>
    <n v="44286"/>
    <s v="Euro"/>
    <n v="15640"/>
    <n v="0"/>
    <n v="15640"/>
    <x v="24"/>
    <x v="0"/>
  </r>
  <r>
    <x v="4"/>
    <x v="1"/>
    <x v="4"/>
    <s v="TQ1920/E/222"/>
    <n v="44287"/>
    <s v="Euro"/>
    <n v="12397"/>
    <n v="2479.4"/>
    <n v="14876.4"/>
    <x v="25"/>
    <x v="0"/>
  </r>
  <r>
    <x v="4"/>
    <x v="3"/>
    <x v="6"/>
    <s v="TQ1920/E/223"/>
    <n v="44307"/>
    <s v="CHF"/>
    <n v="9890"/>
    <n v="0"/>
    <n v="9890"/>
    <x v="24"/>
    <x v="0"/>
  </r>
  <r>
    <x v="4"/>
    <x v="2"/>
    <x v="8"/>
    <s v="TQ1920/E/224"/>
    <n v="44287"/>
    <s v="GBP"/>
    <n v="8050"/>
    <n v="1610"/>
    <n v="9660"/>
    <x v="26"/>
    <x v="0"/>
  </r>
  <r>
    <x v="4"/>
    <x v="2"/>
    <x v="9"/>
    <s v="TQ1920/E/225"/>
    <n v="44287"/>
    <s v="GBP"/>
    <n v="8050"/>
    <n v="1610"/>
    <n v="9660"/>
    <x v="26"/>
    <x v="0"/>
  </r>
  <r>
    <x v="4"/>
    <x v="2"/>
    <x v="10"/>
    <s v="TQ1920/E/226"/>
    <n v="44287"/>
    <s v="GBP"/>
    <n v="8750"/>
    <n v="1750"/>
    <n v="10500"/>
    <x v="24"/>
    <x v="0"/>
  </r>
  <r>
    <x v="4"/>
    <x v="3"/>
    <x v="11"/>
    <s v="TQ1920/E/227"/>
    <n v="44296"/>
    <s v="GBP"/>
    <n v="1900"/>
    <n v="380"/>
    <n v="2280"/>
    <x v="24"/>
    <x v="0"/>
  </r>
  <r>
    <x v="4"/>
    <x v="2"/>
    <x v="13"/>
    <s v="TQ1920/E/228"/>
    <n v="44292"/>
    <s v="GBP"/>
    <n v="7590"/>
    <n v="1518"/>
    <n v="9108"/>
    <x v="24"/>
    <x v="0"/>
  </r>
  <r>
    <x v="4"/>
    <x v="3"/>
    <x v="12"/>
    <s v="TQ1920/E/229"/>
    <n v="44286"/>
    <s v="CHF"/>
    <n v="7705"/>
    <n v="0"/>
    <n v="7705"/>
    <x v="17"/>
    <x v="0"/>
  </r>
  <r>
    <x v="4"/>
    <x v="2"/>
    <x v="14"/>
    <s v="TQ1920/E/231"/>
    <n v="44291"/>
    <s v="GBP"/>
    <n v="16560"/>
    <n v="3312"/>
    <n v="19872"/>
    <x v="26"/>
    <x v="0"/>
  </r>
  <r>
    <x v="4"/>
    <x v="2"/>
    <x v="15"/>
    <s v="TQ1920/E/232"/>
    <n v="44277"/>
    <s v="GBP"/>
    <n v="6200"/>
    <n v="1240"/>
    <n v="7440"/>
    <x v="24"/>
    <x v="0"/>
  </r>
  <r>
    <x v="4"/>
    <x v="2"/>
    <x v="16"/>
    <s v="TQ1920/E/233"/>
    <n v="44287"/>
    <s v="GBP"/>
    <n v="9200"/>
    <n v="1840"/>
    <n v="11040"/>
    <x v="27"/>
    <x v="0"/>
  </r>
  <r>
    <x v="4"/>
    <x v="2"/>
    <x v="17"/>
    <s v="TQ1920/E/234"/>
    <n v="44300"/>
    <s v="GBP"/>
    <n v="11960"/>
    <n v="2392"/>
    <n v="14352"/>
    <x v="26"/>
    <x v="0"/>
  </r>
  <r>
    <x v="4"/>
    <x v="2"/>
    <x v="19"/>
    <s v="TQ1920/E/235"/>
    <n v="44286"/>
    <s v="GBP"/>
    <n v="8100"/>
    <n v="1620"/>
    <n v="9720"/>
    <x v="24"/>
    <x v="0"/>
  </r>
  <r>
    <x v="4"/>
    <x v="2"/>
    <x v="20"/>
    <s v="TQ1920/E/236"/>
    <n v="44288"/>
    <s v="GBP"/>
    <n v="5590"/>
    <n v="1118"/>
    <n v="6708"/>
    <x v="24"/>
    <x v="0"/>
  </r>
  <r>
    <x v="4"/>
    <x v="4"/>
    <x v="21"/>
    <s v="TQ1920/E/237"/>
    <n v="44287"/>
    <s v="GBP"/>
    <n v="7560"/>
    <n v="1512"/>
    <n v="9072"/>
    <x v="28"/>
    <x v="0"/>
  </r>
  <r>
    <x v="4"/>
    <x v="5"/>
    <x v="22"/>
    <s v="TQ1920/E/238"/>
    <n v="44286"/>
    <s v="GBP"/>
    <n v="7500"/>
    <n v="1500"/>
    <n v="9000"/>
    <x v="24"/>
    <x v="0"/>
  </r>
  <r>
    <x v="4"/>
    <x v="2"/>
    <x v="23"/>
    <s v="TQ1920/E/239"/>
    <n v="44286"/>
    <s v="GBP"/>
    <n v="5200"/>
    <n v="1040"/>
    <n v="6240"/>
    <x v="24"/>
    <x v="0"/>
  </r>
  <r>
    <x v="4"/>
    <x v="3"/>
    <x v="24"/>
    <s v="TQ1920/E/240"/>
    <n v="44302"/>
    <s v="CHF"/>
    <n v="1200"/>
    <n v="0"/>
    <n v="1200"/>
    <x v="24"/>
    <x v="0"/>
  </r>
  <r>
    <x v="4"/>
    <x v="5"/>
    <x v="25"/>
    <s v="TQ1920/E/242"/>
    <n v="44287"/>
    <s v="GBP"/>
    <n v="2900"/>
    <n v="580"/>
    <n v="3480"/>
    <x v="29"/>
    <x v="0"/>
  </r>
  <r>
    <x v="5"/>
    <x v="0"/>
    <x v="0"/>
    <s v="TQ1920/E/244"/>
    <n v="44316"/>
    <s v="Euro"/>
    <n v="9660"/>
    <n v="0"/>
    <n v="9660"/>
    <x v="30"/>
    <x v="0"/>
  </r>
  <r>
    <x v="5"/>
    <x v="0"/>
    <x v="2"/>
    <s v="TQ1920/E/245"/>
    <n v="44316"/>
    <s v="Euro"/>
    <n v="16330"/>
    <n v="0"/>
    <n v="16330"/>
    <x v="30"/>
    <x v="0"/>
  </r>
  <r>
    <x v="5"/>
    <x v="1"/>
    <x v="4"/>
    <s v="TQ1920/E/246"/>
    <n v="44319"/>
    <s v="Euro"/>
    <n v="11858"/>
    <n v="2371.6"/>
    <n v="14229.6"/>
    <x v="25"/>
    <x v="0"/>
  </r>
  <r>
    <x v="5"/>
    <x v="3"/>
    <x v="6"/>
    <s v="TQ1920/E/247"/>
    <n v="44328"/>
    <s v="CHF"/>
    <n v="8600"/>
    <n v="0"/>
    <n v="8600"/>
    <x v="31"/>
    <x v="0"/>
  </r>
  <r>
    <x v="5"/>
    <x v="2"/>
    <x v="8"/>
    <s v="TQ1920/E/248"/>
    <n v="44320"/>
    <s v="GBP"/>
    <n v="3325"/>
    <n v="665"/>
    <n v="3990"/>
    <x v="32"/>
    <x v="0"/>
  </r>
  <r>
    <x v="5"/>
    <x v="2"/>
    <x v="8"/>
    <s v="TQ1920/E/248A"/>
    <n v="44320"/>
    <s v="GBP"/>
    <n v="5175"/>
    <n v="1035"/>
    <n v="6210"/>
    <x v="32"/>
    <x v="0"/>
  </r>
  <r>
    <x v="5"/>
    <x v="2"/>
    <x v="9"/>
    <s v="TQ1920/E/249"/>
    <n v="44320"/>
    <s v="GBP"/>
    <n v="7000"/>
    <n v="1400"/>
    <n v="8400"/>
    <x v="32"/>
    <x v="0"/>
  </r>
  <r>
    <x v="5"/>
    <x v="2"/>
    <x v="10"/>
    <s v="TQ1920/E/250"/>
    <n v="44319"/>
    <s v="GBP"/>
    <n v="8400"/>
    <n v="1680"/>
    <n v="10080"/>
    <x v="32"/>
    <x v="0"/>
  </r>
  <r>
    <x v="5"/>
    <x v="3"/>
    <x v="11"/>
    <s v="TQ1920/E/251"/>
    <n v="44320"/>
    <s v="GBP"/>
    <n v="2470"/>
    <n v="494"/>
    <n v="2964"/>
    <x v="33"/>
    <x v="0"/>
  </r>
  <r>
    <x v="5"/>
    <x v="2"/>
    <x v="13"/>
    <s v="TQ1920/E/252"/>
    <n v="44321"/>
    <s v="GBP"/>
    <n v="6600"/>
    <n v="1320"/>
    <n v="7920"/>
    <x v="32"/>
    <x v="0"/>
  </r>
  <r>
    <x v="4"/>
    <x v="2"/>
    <x v="18"/>
    <s v="TQ1920/E/253"/>
    <n v="44382"/>
    <s v="GBP"/>
    <n v="5400"/>
    <n v="1080"/>
    <n v="6480"/>
    <x v="34"/>
    <x v="0"/>
  </r>
  <r>
    <x v="5"/>
    <x v="2"/>
    <x v="14"/>
    <s v="TQ1920/E/254"/>
    <n v="44320"/>
    <s v="GBP"/>
    <n v="14400"/>
    <n v="2880"/>
    <n v="17280"/>
    <x v="35"/>
    <x v="0"/>
  </r>
  <r>
    <x v="5"/>
    <x v="2"/>
    <x v="15"/>
    <s v="TQ1920/E/255"/>
    <n v="44312"/>
    <s v="GBP"/>
    <n v="6820"/>
    <n v="1364"/>
    <n v="8184"/>
    <x v="35"/>
    <x v="0"/>
  </r>
  <r>
    <x v="5"/>
    <x v="2"/>
    <x v="16"/>
    <s v="TQ1920/E/256"/>
    <n v="44319"/>
    <s v="GBP"/>
    <n v="8000"/>
    <n v="1600"/>
    <n v="9600"/>
    <x v="32"/>
    <x v="0"/>
  </r>
  <r>
    <x v="5"/>
    <x v="2"/>
    <x v="17"/>
    <s v="TQ1920/E/257"/>
    <n v="44319"/>
    <s v="GBP"/>
    <n v="11440"/>
    <n v="2288"/>
    <n v="13728"/>
    <x v="35"/>
    <x v="0"/>
  </r>
  <r>
    <x v="5"/>
    <x v="2"/>
    <x v="19"/>
    <s v="TQ1920/E/258"/>
    <n v="44319"/>
    <s v="GBP"/>
    <n v="9000"/>
    <n v="1800"/>
    <n v="10800"/>
    <x v="32"/>
    <x v="0"/>
  </r>
  <r>
    <x v="5"/>
    <x v="3"/>
    <x v="26"/>
    <s v="TQ1920/E/259"/>
    <n v="44326"/>
    <s v="CHF"/>
    <n v="7600"/>
    <n v="0"/>
    <n v="7600"/>
    <x v="31"/>
    <x v="0"/>
  </r>
  <r>
    <x v="5"/>
    <x v="2"/>
    <x v="20"/>
    <s v="TQ1920/E/260"/>
    <n v="44319"/>
    <s v="GBP"/>
    <n v="430"/>
    <n v="86"/>
    <n v="516"/>
    <x v="35"/>
    <x v="0"/>
  </r>
  <r>
    <x v="5"/>
    <x v="2"/>
    <x v="20"/>
    <s v="TQ1920/E/261"/>
    <n v="44319"/>
    <s v="GBP"/>
    <n v="9500"/>
    <n v="1900"/>
    <n v="11400"/>
    <x v="35"/>
    <x v="0"/>
  </r>
  <r>
    <x v="5"/>
    <x v="4"/>
    <x v="21"/>
    <s v="TQ1920/E/262"/>
    <n v="44316"/>
    <s v="GBP"/>
    <n v="8820"/>
    <n v="1764"/>
    <n v="10584"/>
    <x v="36"/>
    <x v="0"/>
  </r>
  <r>
    <x v="5"/>
    <x v="5"/>
    <x v="22"/>
    <s v="TQ1920/E/263"/>
    <n v="44319"/>
    <s v="GBP"/>
    <n v="11000"/>
    <n v="2200"/>
    <n v="13200"/>
    <x v="30"/>
    <x v="0"/>
  </r>
  <r>
    <x v="5"/>
    <x v="2"/>
    <x v="23"/>
    <s v="TQ1920/E/264"/>
    <n v="44326"/>
    <s v="GBP"/>
    <n v="400"/>
    <n v="80"/>
    <n v="480"/>
    <x v="35"/>
    <x v="0"/>
  </r>
  <r>
    <x v="5"/>
    <x v="2"/>
    <x v="23"/>
    <s v="TQ1920/E/268"/>
    <n v="44326"/>
    <s v="GBP"/>
    <n v="8930"/>
    <n v="1786"/>
    <n v="10716"/>
    <x v="32"/>
    <x v="0"/>
  </r>
  <r>
    <x v="5"/>
    <x v="5"/>
    <x v="25"/>
    <s v="TQ1920/E/266"/>
    <n v="44319"/>
    <s v="GBP"/>
    <n v="12180"/>
    <n v="2436"/>
    <n v="14616"/>
    <x v="30"/>
    <x v="0"/>
  </r>
  <r>
    <x v="6"/>
    <x v="0"/>
    <x v="0"/>
    <s v="TQ1920/E/271"/>
    <n v="44348"/>
    <s v="Euro"/>
    <n v="7360"/>
    <n v="0"/>
    <n v="7360"/>
    <x v="37"/>
    <x v="0"/>
  </r>
  <r>
    <x v="6"/>
    <x v="0"/>
    <x v="2"/>
    <s v="TQ1920/E/272"/>
    <n v="44345"/>
    <s v="Euro"/>
    <n v="14910"/>
    <n v="0"/>
    <n v="14910"/>
    <x v="38"/>
    <x v="0"/>
  </r>
  <r>
    <x v="6"/>
    <x v="1"/>
    <x v="4"/>
    <s v="TQ1920/E/273"/>
    <n v="44348"/>
    <s v="Euro"/>
    <n v="11319"/>
    <n v="2263.8000000000002"/>
    <n v="13582.8"/>
    <x v="39"/>
    <x v="0"/>
  </r>
  <r>
    <x v="6"/>
    <x v="3"/>
    <x v="6"/>
    <s v="TQ1920/E/274"/>
    <n v="44385"/>
    <s v="CHF"/>
    <n v="9030"/>
    <n v="0"/>
    <n v="9030"/>
    <x v="40"/>
    <x v="0"/>
  </r>
  <r>
    <x v="6"/>
    <x v="2"/>
    <x v="8"/>
    <s v="TQ1920/E/275"/>
    <n v="44350"/>
    <s v="GBP"/>
    <n v="9225"/>
    <n v="1845"/>
    <n v="11070"/>
    <x v="41"/>
    <x v="0"/>
  </r>
  <r>
    <x v="6"/>
    <x v="2"/>
    <x v="9"/>
    <s v="TQ1920/E/276"/>
    <n v="44348"/>
    <s v="GBP"/>
    <n v="7350"/>
    <n v="1470"/>
    <n v="8820"/>
    <x v="42"/>
    <x v="0"/>
  </r>
  <r>
    <x v="6"/>
    <x v="2"/>
    <x v="10"/>
    <s v="TQ1920/E/277"/>
    <n v="44348"/>
    <s v="GBP"/>
    <n v="7000"/>
    <n v="1400"/>
    <n v="8400"/>
    <x v="32"/>
    <x v="0"/>
  </r>
  <r>
    <x v="6"/>
    <x v="3"/>
    <x v="11"/>
    <s v="TQ1920/E/278"/>
    <n v="44349"/>
    <s v="GBP"/>
    <n v="1900"/>
    <n v="380"/>
    <n v="2280"/>
    <x v="43"/>
    <x v="0"/>
  </r>
  <r>
    <x v="6"/>
    <x v="2"/>
    <x v="13"/>
    <s v="TQ1920/E/279"/>
    <n v="44348"/>
    <s v="GBP"/>
    <n v="6270"/>
    <n v="1254"/>
    <n v="7524"/>
    <x v="32"/>
    <x v="0"/>
  </r>
  <r>
    <x v="6"/>
    <x v="2"/>
    <x v="18"/>
    <s v="TQ1920/E/280"/>
    <n v="44382"/>
    <s v="GBP"/>
    <n v="6300"/>
    <n v="1260"/>
    <n v="7560"/>
    <x v="34"/>
    <x v="0"/>
  </r>
  <r>
    <x v="6"/>
    <x v="2"/>
    <x v="14"/>
    <s v="TQ1920/E/281"/>
    <n v="44352"/>
    <s v="GBP"/>
    <n v="13680"/>
    <n v="2736"/>
    <n v="16416"/>
    <x v="44"/>
    <x v="0"/>
  </r>
  <r>
    <x v="6"/>
    <x v="2"/>
    <x v="15"/>
    <s v="TQ1920/E/290"/>
    <n v="44337"/>
    <s v="GBP"/>
    <n v="6510"/>
    <n v="1302"/>
    <n v="7812"/>
    <x v="41"/>
    <x v="0"/>
  </r>
  <r>
    <x v="6"/>
    <x v="2"/>
    <x v="16"/>
    <s v="TQ1920/E/283"/>
    <n v="44348"/>
    <s v="GBP"/>
    <n v="7600"/>
    <n v="1520"/>
    <n v="9120"/>
    <x v="32"/>
    <x v="0"/>
  </r>
  <r>
    <x v="6"/>
    <x v="2"/>
    <x v="17"/>
    <s v="TQ1920/E/284"/>
    <n v="44345"/>
    <s v="GBP"/>
    <n v="8840"/>
    <n v="1768"/>
    <n v="10608"/>
    <x v="32"/>
    <x v="0"/>
  </r>
  <r>
    <x v="6"/>
    <x v="2"/>
    <x v="19"/>
    <s v="TQ1920/E/285"/>
    <n v="44344"/>
    <s v="GBP"/>
    <n v="8550"/>
    <n v="1710"/>
    <n v="10260"/>
    <x v="32"/>
    <x v="0"/>
  </r>
  <r>
    <x v="6"/>
    <x v="3"/>
    <x v="26"/>
    <s v="TQ1920/E/286"/>
    <n v="44361"/>
    <s v="CHF"/>
    <n v="7600"/>
    <n v="0"/>
    <n v="7600"/>
    <x v="45"/>
    <x v="0"/>
  </r>
  <r>
    <x v="6"/>
    <x v="2"/>
    <x v="20"/>
    <s v="TQ1920/E/287"/>
    <n v="44348"/>
    <s v="GBP"/>
    <n v="9500"/>
    <n v="1900"/>
    <n v="11400"/>
    <x v="42"/>
    <x v="0"/>
  </r>
  <r>
    <x v="6"/>
    <x v="4"/>
    <x v="21"/>
    <s v="TQ1920/E/288"/>
    <n v="44350"/>
    <s v="GBP"/>
    <n v="6300"/>
    <n v="1260"/>
    <n v="7560"/>
    <x v="46"/>
    <x v="0"/>
  </r>
  <r>
    <x v="6"/>
    <x v="5"/>
    <x v="22"/>
    <s v="TQ1920/E/289"/>
    <n v="44337"/>
    <s v="GBP"/>
    <n v="5000"/>
    <n v="1000"/>
    <n v="6000"/>
    <x v="38"/>
    <x v="0"/>
  </r>
  <r>
    <x v="6"/>
    <x v="2"/>
    <x v="23"/>
    <s v="TQ1920/E/282"/>
    <n v="44350"/>
    <s v="GBP"/>
    <n v="9400"/>
    <n v="1880"/>
    <n v="11280"/>
    <x v="32"/>
    <x v="0"/>
  </r>
  <r>
    <x v="6"/>
    <x v="5"/>
    <x v="25"/>
    <s v="TQ1920/E/291"/>
    <n v="44345"/>
    <s v="GBP"/>
    <n v="11600"/>
    <n v="2320"/>
    <n v="13920"/>
    <x v="38"/>
    <x v="0"/>
  </r>
  <r>
    <x v="6"/>
    <x v="0"/>
    <x v="27"/>
    <s v="TQ1920/E/314A"/>
    <n v="44406"/>
    <s v="GBP"/>
    <n v="3600"/>
    <n v="0"/>
    <n v="3600"/>
    <x v="47"/>
    <x v="0"/>
  </r>
  <r>
    <x v="7"/>
    <x v="0"/>
    <x v="0"/>
    <s v="TQ1920/E/296"/>
    <n v="44377"/>
    <s v="Euro"/>
    <n v="10120"/>
    <n v="0"/>
    <n v="10120"/>
    <x v="48"/>
    <x v="0"/>
  </r>
  <r>
    <x v="7"/>
    <x v="0"/>
    <x v="2"/>
    <s v="TQ1920/E/297"/>
    <n v="44377"/>
    <s v="Euro"/>
    <n v="15620"/>
    <n v="0"/>
    <n v="15620"/>
    <x v="49"/>
    <x v="0"/>
  </r>
  <r>
    <x v="7"/>
    <x v="1"/>
    <x v="4"/>
    <s v="TQ1920/E/298"/>
    <n v="44378"/>
    <s v="Euro"/>
    <n v="11858"/>
    <n v="2371.6"/>
    <n v="14229.6"/>
    <x v="50"/>
    <x v="0"/>
  </r>
  <r>
    <x v="7"/>
    <x v="3"/>
    <x v="6"/>
    <s v="TQ1920/E/299"/>
    <n v="44385"/>
    <s v="CHF"/>
    <n v="9460"/>
    <n v="0"/>
    <n v="9460"/>
    <x v="40"/>
    <x v="0"/>
  </r>
  <r>
    <x v="7"/>
    <x v="2"/>
    <x v="8"/>
    <s v="TQ1920/E/300"/>
    <n v="44378"/>
    <s v="GBP"/>
    <n v="9900"/>
    <n v="1980"/>
    <n v="11880"/>
    <x v="51"/>
    <x v="0"/>
  </r>
  <r>
    <x v="7"/>
    <x v="2"/>
    <x v="9"/>
    <s v="TQ1920/E/301"/>
    <n v="44379"/>
    <s v="GBP"/>
    <n v="7700"/>
    <n v="1540"/>
    <n v="9240"/>
    <x v="51"/>
    <x v="0"/>
  </r>
  <r>
    <x v="7"/>
    <x v="2"/>
    <x v="10"/>
    <s v="TQ1920/E/302"/>
    <n v="44378"/>
    <s v="GBP"/>
    <n v="7700"/>
    <n v="1540"/>
    <n v="9240"/>
    <x v="51"/>
    <x v="0"/>
  </r>
  <r>
    <x v="7"/>
    <x v="2"/>
    <x v="13"/>
    <s v="TQ1920/E/303"/>
    <n v="44379"/>
    <s v="GBP"/>
    <n v="6930"/>
    <n v="1386"/>
    <n v="8316"/>
    <x v="51"/>
    <x v="0"/>
  </r>
  <r>
    <x v="7"/>
    <x v="2"/>
    <x v="14"/>
    <s v="TQ1920/E/304"/>
    <n v="44382"/>
    <s v="GBP"/>
    <n v="15840"/>
    <n v="3168"/>
    <n v="19008"/>
    <x v="52"/>
    <x v="0"/>
  </r>
  <r>
    <x v="7"/>
    <x v="2"/>
    <x v="15"/>
    <s v="TQ1920/E/305"/>
    <n v="44368"/>
    <s v="GBP"/>
    <n v="4650"/>
    <n v="930"/>
    <n v="5580"/>
    <x v="51"/>
    <x v="0"/>
  </r>
  <r>
    <x v="7"/>
    <x v="2"/>
    <x v="16"/>
    <s v="TQ1920/E/306"/>
    <n v="44378"/>
    <s v="GBP"/>
    <n v="8800"/>
    <n v="1760"/>
    <n v="10560"/>
    <x v="51"/>
    <x v="0"/>
  </r>
  <r>
    <x v="7"/>
    <x v="2"/>
    <x v="19"/>
    <s v="TQ1920/E/307"/>
    <n v="44377"/>
    <s v="GBP"/>
    <n v="9450"/>
    <n v="1890"/>
    <n v="11340"/>
    <x v="51"/>
    <x v="0"/>
  </r>
  <r>
    <x v="7"/>
    <x v="3"/>
    <x v="26"/>
    <s v="TQ1920/E/308"/>
    <n v="44378"/>
    <s v="CHF"/>
    <n v="8800"/>
    <n v="0"/>
    <n v="8800"/>
    <x v="53"/>
    <x v="0"/>
  </r>
  <r>
    <x v="7"/>
    <x v="2"/>
    <x v="20"/>
    <s v="TQ1920/E/309"/>
    <n v="44379"/>
    <s v="GBP"/>
    <n v="10000"/>
    <n v="2000"/>
    <n v="12000"/>
    <x v="51"/>
    <x v="0"/>
  </r>
  <r>
    <x v="7"/>
    <x v="2"/>
    <x v="23"/>
    <s v="TQ1920/E/311A"/>
    <n v="44379"/>
    <s v="GBP"/>
    <n v="470"/>
    <n v="94"/>
    <n v="564"/>
    <x v="54"/>
    <x v="0"/>
  </r>
  <r>
    <x v="7"/>
    <x v="2"/>
    <x v="23"/>
    <s v="TQ1920/E/311"/>
    <n v="44379"/>
    <s v="GBP"/>
    <n v="10340"/>
    <n v="2068"/>
    <n v="12408"/>
    <x v="54"/>
    <x v="1"/>
  </r>
  <r>
    <x v="7"/>
    <x v="0"/>
    <x v="28"/>
    <s v="TQ1920/E/313"/>
    <n v="44379"/>
    <s v="GBP"/>
    <n v="7800"/>
    <n v="0"/>
    <n v="7800"/>
    <x v="47"/>
    <x v="0"/>
  </r>
  <r>
    <x v="7"/>
    <x v="0"/>
    <x v="27"/>
    <s v="TQ1920/E/314"/>
    <n v="44406"/>
    <s v="GBP"/>
    <n v="2400"/>
    <n v="0"/>
    <n v="2400"/>
    <x v="47"/>
    <x v="0"/>
  </r>
  <r>
    <x v="7"/>
    <x v="5"/>
    <x v="29"/>
    <s v="TQ1920/E/318"/>
    <n v="44379"/>
    <s v="GBP"/>
    <n v="5440"/>
    <n v="0"/>
    <n v="5440"/>
    <x v="47"/>
    <x v="0"/>
  </r>
  <r>
    <x v="7"/>
    <x v="2"/>
    <x v="18"/>
    <s v="TQ1920/E/312"/>
    <n v="44382"/>
    <s v="GBP"/>
    <n v="1500"/>
    <n v="300"/>
    <n v="1800"/>
    <x v="34"/>
    <x v="0"/>
  </r>
  <r>
    <x v="7"/>
    <x v="2"/>
    <x v="30"/>
    <s v="TQ1920/E/319"/>
    <n v="44386"/>
    <s v="GBP"/>
    <n v="8100"/>
    <n v="1620"/>
    <n v="9720"/>
    <x v="55"/>
    <x v="1"/>
  </r>
  <r>
    <x v="7"/>
    <x v="4"/>
    <x v="21"/>
    <s v="TQ1920/E/320"/>
    <n v="44384"/>
    <s v="GBP"/>
    <n v="6090"/>
    <n v="1218"/>
    <n v="7308"/>
    <x v="50"/>
    <x v="0"/>
  </r>
  <r>
    <x v="8"/>
    <x v="0"/>
    <x v="0"/>
    <s v="TQ1920/E/344"/>
    <n v="44407"/>
    <s v="Euro"/>
    <n v="10120"/>
    <n v="0"/>
    <n v="10120"/>
    <x v="47"/>
    <x v="0"/>
  </r>
  <r>
    <x v="8"/>
    <x v="0"/>
    <x v="2"/>
    <s v="TQ1920/E/326"/>
    <n v="44410"/>
    <s v="Euro"/>
    <n v="8520"/>
    <n v="0"/>
    <n v="8520"/>
    <x v="56"/>
    <x v="0"/>
  </r>
  <r>
    <x v="8"/>
    <x v="2"/>
    <x v="30"/>
    <s v="TQ1920/E/327"/>
    <n v="44413"/>
    <s v="GBP"/>
    <n v="9450"/>
    <n v="1890"/>
    <n v="11340"/>
    <x v="55"/>
    <x v="1"/>
  </r>
  <r>
    <x v="8"/>
    <x v="3"/>
    <x v="6"/>
    <s v="TQ1920/E/328"/>
    <n v="44413"/>
    <s v="CHF"/>
    <n v="9460"/>
    <n v="0"/>
    <n v="9460"/>
    <x v="48"/>
    <x v="0"/>
  </r>
  <r>
    <x v="8"/>
    <x v="2"/>
    <x v="8"/>
    <s v="TQ1920/E/329"/>
    <n v="44411"/>
    <s v="GBP"/>
    <n v="9900"/>
    <n v="1980"/>
    <n v="11880"/>
    <x v="57"/>
    <x v="0"/>
  </r>
  <r>
    <x v="8"/>
    <x v="2"/>
    <x v="9"/>
    <s v="TQ1920/E/330"/>
    <n v="44411"/>
    <s v="GBP"/>
    <n v="7700"/>
    <n v="1540"/>
    <n v="9240"/>
    <x v="58"/>
    <x v="1"/>
  </r>
  <r>
    <x v="8"/>
    <x v="2"/>
    <x v="10"/>
    <s v="TQ1920/E/331"/>
    <n v="44411"/>
    <s v="GBP"/>
    <n v="7700"/>
    <n v="1540"/>
    <n v="9240"/>
    <x v="58"/>
    <x v="0"/>
  </r>
  <r>
    <x v="8"/>
    <x v="2"/>
    <x v="13"/>
    <s v="TQ1920/E/332"/>
    <n v="44407"/>
    <s v="GBP"/>
    <n v="6270"/>
    <n v="1254"/>
    <n v="7524"/>
    <x v="58"/>
    <x v="0"/>
  </r>
  <r>
    <x v="8"/>
    <x v="2"/>
    <x v="14"/>
    <s v="TQ1920/E/333"/>
    <n v="44412"/>
    <s v="GBP"/>
    <n v="15840"/>
    <n v="3168"/>
    <n v="19008"/>
    <x v="58"/>
    <x v="0"/>
  </r>
  <r>
    <x v="8"/>
    <x v="2"/>
    <x v="15"/>
    <s v="TQ1920/E/334"/>
    <n v="44417"/>
    <s v="GBP"/>
    <n v="5270"/>
    <n v="1054"/>
    <n v="6324"/>
    <x v="59"/>
    <x v="1"/>
  </r>
  <r>
    <x v="8"/>
    <x v="2"/>
    <x v="16"/>
    <s v="TQ1920/E/335"/>
    <n v="44411"/>
    <s v="GBP"/>
    <n v="8800"/>
    <n v="1760"/>
    <n v="10560"/>
    <x v="58"/>
    <x v="0"/>
  </r>
  <r>
    <x v="8"/>
    <x v="2"/>
    <x v="19"/>
    <s v="TQ1920/E/336"/>
    <n v="44410"/>
    <s v="GBP"/>
    <n v="9450"/>
    <n v="1890"/>
    <n v="11340"/>
    <x v="58"/>
    <x v="0"/>
  </r>
  <r>
    <x v="8"/>
    <x v="3"/>
    <x v="26"/>
    <s v="TQ1920/E/337"/>
    <n v="44410"/>
    <s v="CHF"/>
    <n v="8800"/>
    <n v="0"/>
    <n v="8800"/>
    <x v="48"/>
    <x v="1"/>
  </r>
  <r>
    <x v="8"/>
    <x v="2"/>
    <x v="20"/>
    <s v="TQ1920/E/338"/>
    <n v="44406"/>
    <s v="GBP"/>
    <n v="10500"/>
    <n v="2100"/>
    <n v="12600"/>
    <x v="58"/>
    <x v="0"/>
  </r>
  <r>
    <x v="8"/>
    <x v="2"/>
    <x v="23"/>
    <s v="TQ1920/E/339"/>
    <n v="44411"/>
    <s v="GBP"/>
    <n v="10105"/>
    <n v="2021"/>
    <n v="12126"/>
    <x v="58"/>
    <x v="0"/>
  </r>
  <r>
    <x v="8"/>
    <x v="0"/>
    <x v="28"/>
    <s v="TQ1920/E/341"/>
    <n v="44411"/>
    <s v="GBP"/>
    <n v="14300"/>
    <n v="0"/>
    <n v="14300"/>
    <x v="60"/>
    <x v="0"/>
  </r>
  <r>
    <x v="8"/>
    <x v="5"/>
    <x v="29"/>
    <s v="TQ1920/E/342"/>
    <n v="44407"/>
    <s v="GBP"/>
    <n v="14280"/>
    <n v="0"/>
    <n v="14280"/>
    <x v="61"/>
    <x v="1"/>
  </r>
  <r>
    <x v="8"/>
    <x v="2"/>
    <x v="31"/>
    <s v="TQ1920/E/343"/>
    <n v="44412"/>
    <s v="GBP"/>
    <n v="12100"/>
    <n v="2420"/>
    <n v="14520"/>
    <x v="59"/>
    <x v="0"/>
  </r>
  <r>
    <x v="8"/>
    <x v="4"/>
    <x v="21"/>
    <s v="TQ1920/E/350"/>
    <n v="44445"/>
    <s v="GBP"/>
    <n v="4830"/>
    <n v="966"/>
    <n v="5796"/>
    <x v="62"/>
    <x v="0"/>
  </r>
  <r>
    <x v="9"/>
    <x v="0"/>
    <x v="0"/>
    <s v="TQ1920/E/369"/>
    <n v="44439"/>
    <s v="Euro"/>
    <n v="7820"/>
    <n v="0"/>
    <n v="7820"/>
    <x v="63"/>
    <x v="0"/>
  </r>
  <r>
    <x v="9"/>
    <x v="0"/>
    <x v="2"/>
    <s v="TQ1920/E/345"/>
    <n v="44439"/>
    <s v="Euro"/>
    <n v="15620"/>
    <n v="0"/>
    <n v="15620"/>
    <x v="63"/>
    <x v="0"/>
  </r>
  <r>
    <x v="9"/>
    <x v="2"/>
    <x v="30"/>
    <m/>
    <m/>
    <s v="GBP"/>
    <n v="0"/>
    <n v="0"/>
    <n v="0"/>
    <x v="64"/>
    <x v="2"/>
  </r>
  <r>
    <x v="9"/>
    <x v="3"/>
    <x v="6"/>
    <s v="TQ1920/E/347"/>
    <n v="44442"/>
    <s v="CHF"/>
    <n v="9460"/>
    <n v="0"/>
    <n v="9460"/>
    <x v="65"/>
    <x v="0"/>
  </r>
  <r>
    <x v="9"/>
    <x v="2"/>
    <x v="8"/>
    <s v="TQ1920/E/348"/>
    <n v="44441"/>
    <s v="GBP"/>
    <n v="7650"/>
    <n v="1530"/>
    <n v="9180"/>
    <x v="57"/>
    <x v="0"/>
  </r>
  <r>
    <x v="9"/>
    <x v="2"/>
    <x v="9"/>
    <s v="TQ1920/E/349"/>
    <n v="44441"/>
    <s v="GBP"/>
    <n v="7700"/>
    <n v="1540"/>
    <n v="9240"/>
    <x v="57"/>
    <x v="0"/>
  </r>
  <r>
    <x v="9"/>
    <x v="2"/>
    <x v="13"/>
    <s v="TQ1920/E/351"/>
    <n v="44441"/>
    <s v="GBP"/>
    <n v="6930"/>
    <n v="1386"/>
    <n v="8316"/>
    <x v="66"/>
    <x v="0"/>
  </r>
  <r>
    <x v="9"/>
    <x v="2"/>
    <x v="14"/>
    <s v="TQ1920/E/352"/>
    <n v="44442"/>
    <s v="GBP"/>
    <n v="15120"/>
    <n v="3024"/>
    <n v="18144"/>
    <x v="66"/>
    <x v="0"/>
  </r>
  <r>
    <x v="9"/>
    <x v="2"/>
    <x v="15"/>
    <s v="TQ1920/E/353"/>
    <n v="44429"/>
    <s v="GBP"/>
    <n v="6510"/>
    <n v="1302"/>
    <n v="7812"/>
    <x v="67"/>
    <x v="0"/>
  </r>
  <r>
    <x v="9"/>
    <x v="2"/>
    <x v="16"/>
    <s v="TQ1920/E/354"/>
    <n v="44441"/>
    <s v="GBP"/>
    <n v="8800"/>
    <n v="1760"/>
    <n v="10560"/>
    <x v="68"/>
    <x v="0"/>
  </r>
  <r>
    <x v="9"/>
    <x v="2"/>
    <x v="19"/>
    <s v="TQ1920/E/355"/>
    <n v="44439"/>
    <s v="GBP"/>
    <n v="9450"/>
    <n v="1890"/>
    <n v="11340"/>
    <x v="57"/>
    <x v="0"/>
  </r>
  <r>
    <x v="9"/>
    <x v="3"/>
    <x v="26"/>
    <s v="TQ1920/E/356"/>
    <n v="44441"/>
    <s v="CHF"/>
    <n v="8800"/>
    <n v="0"/>
    <n v="8800"/>
    <x v="65"/>
    <x v="0"/>
  </r>
  <r>
    <x v="9"/>
    <x v="2"/>
    <x v="20"/>
    <s v="TQ1920/E/357"/>
    <n v="44439"/>
    <s v="GBP"/>
    <n v="10000"/>
    <n v="2000"/>
    <n v="12000"/>
    <x v="69"/>
    <x v="0"/>
  </r>
  <r>
    <x v="9"/>
    <x v="2"/>
    <x v="23"/>
    <s v="TQ1920/E/358"/>
    <n v="44435"/>
    <s v="GBP"/>
    <n v="9400"/>
    <n v="1880"/>
    <n v="11280"/>
    <x v="57"/>
    <x v="0"/>
  </r>
  <r>
    <x v="9"/>
    <x v="5"/>
    <x v="28"/>
    <s v="TQ1920/E/360"/>
    <n v="44421"/>
    <s v="GBP"/>
    <n v="5850"/>
    <n v="0"/>
    <n v="5850"/>
    <x v="70"/>
    <x v="0"/>
  </r>
  <r>
    <x v="9"/>
    <x v="5"/>
    <x v="29"/>
    <s v="TQ1920/E/361"/>
    <n v="44440"/>
    <s v="GBP"/>
    <n v="13600"/>
    <n v="0"/>
    <n v="13600"/>
    <x v="71"/>
    <x v="0"/>
  </r>
  <r>
    <x v="9"/>
    <x v="2"/>
    <x v="31"/>
    <s v="TQ1920/E/362"/>
    <n v="44439"/>
    <s v="GBP"/>
    <n v="11550"/>
    <n v="2310"/>
    <n v="13860"/>
    <x v="68"/>
    <x v="0"/>
  </r>
  <r>
    <x v="9"/>
    <x v="2"/>
    <x v="32"/>
    <s v="TQ1920/E/340"/>
    <n v="44470"/>
    <s v="GBP"/>
    <n v="400"/>
    <n v="80"/>
    <n v="480"/>
    <x v="68"/>
    <x v="0"/>
  </r>
  <r>
    <x v="10"/>
    <x v="0"/>
    <x v="0"/>
    <s v="TQ1920/E/359"/>
    <n v="44469"/>
    <s v="Euro"/>
    <n v="10120"/>
    <n v="0"/>
    <n v="10120"/>
    <x v="72"/>
    <x v="0"/>
  </r>
  <r>
    <x v="10"/>
    <x v="0"/>
    <x v="2"/>
    <s v="TQ1920/E/396"/>
    <n v="44469"/>
    <s v="Euro"/>
    <n v="15620"/>
    <n v="0"/>
    <n v="15620"/>
    <x v="72"/>
    <x v="0"/>
  </r>
  <r>
    <x v="10"/>
    <x v="3"/>
    <x v="6"/>
    <s v="TQ1920/E/376"/>
    <n v="44474"/>
    <s v="CHF"/>
    <n v="9460"/>
    <n v="0"/>
    <n v="9460"/>
    <x v="69"/>
    <x v="0"/>
  </r>
  <r>
    <x v="10"/>
    <x v="2"/>
    <x v="8"/>
    <s v="TQ1920/E/377"/>
    <n v="44471"/>
    <s v="GBP"/>
    <n v="9900"/>
    <n v="1980"/>
    <n v="11880"/>
    <x v="68"/>
    <x v="0"/>
  </r>
  <r>
    <x v="10"/>
    <x v="2"/>
    <x v="9"/>
    <s v="TQ1920/E/378"/>
    <n v="44471"/>
    <s v="GBP"/>
    <n v="7700"/>
    <n v="1540"/>
    <n v="9240"/>
    <x v="68"/>
    <x v="0"/>
  </r>
  <r>
    <x v="10"/>
    <x v="2"/>
    <x v="13"/>
    <s v="TQ1920/E/380"/>
    <n v="44474"/>
    <s v="GBP"/>
    <n v="7260"/>
    <n v="1452"/>
    <n v="8712"/>
    <x v="68"/>
    <x v="0"/>
  </r>
  <r>
    <x v="10"/>
    <x v="2"/>
    <x v="14"/>
    <s v="TQ1920/E/381"/>
    <n v="44471"/>
    <s v="GBP"/>
    <n v="15840"/>
    <n v="3168"/>
    <n v="19008"/>
    <x v="68"/>
    <x v="0"/>
  </r>
  <r>
    <x v="10"/>
    <x v="2"/>
    <x v="15"/>
    <s v="TQ1920/E/382"/>
    <n v="44460"/>
    <s v="GBP"/>
    <n v="6200"/>
    <n v="1240"/>
    <n v="7440"/>
    <x v="68"/>
    <x v="0"/>
  </r>
  <r>
    <x v="10"/>
    <x v="2"/>
    <x v="15"/>
    <s v="TQ1920/E/383"/>
    <n v="44466"/>
    <s v="GBP"/>
    <n v="1240"/>
    <n v="248"/>
    <n v="1488"/>
    <x v="68"/>
    <x v="0"/>
  </r>
  <r>
    <x v="10"/>
    <x v="2"/>
    <x v="16"/>
    <s v="TQ1920/E/384"/>
    <n v="44471"/>
    <s v="GBP"/>
    <n v="8800"/>
    <n v="1760"/>
    <n v="10560"/>
    <x v="68"/>
    <x v="0"/>
  </r>
  <r>
    <x v="10"/>
    <x v="2"/>
    <x v="19"/>
    <s v="TQ1920/E/385"/>
    <n v="44469"/>
    <s v="GBP"/>
    <n v="9900"/>
    <n v="1980"/>
    <n v="11880"/>
    <x v="68"/>
    <x v="0"/>
  </r>
  <r>
    <x v="10"/>
    <x v="3"/>
    <x v="26"/>
    <s v="TQ1920/E/386"/>
    <n v="44474"/>
    <s v="CHF"/>
    <n v="8800"/>
    <n v="0"/>
    <n v="8800"/>
    <x v="69"/>
    <x v="0"/>
  </r>
  <r>
    <x v="10"/>
    <x v="2"/>
    <x v="20"/>
    <s v="TQ1920/E/387"/>
    <n v="44469"/>
    <s v="GBP"/>
    <n v="11000"/>
    <n v="2200"/>
    <n v="13200"/>
    <x v="68"/>
    <x v="0"/>
  </r>
  <r>
    <x v="10"/>
    <x v="5"/>
    <x v="29"/>
    <s v="TQ1920/E/391"/>
    <n v="44469"/>
    <s v="GBP"/>
    <n v="14960"/>
    <n v="0"/>
    <n v="14960"/>
    <x v="73"/>
    <x v="0"/>
  </r>
  <r>
    <x v="10"/>
    <x v="2"/>
    <x v="32"/>
    <s v="TQ1920/E/392"/>
    <n v="44469"/>
    <s v="GBP"/>
    <n v="8800"/>
    <n v="1760"/>
    <n v="10560"/>
    <x v="68"/>
    <x v="0"/>
  </r>
  <r>
    <x v="10"/>
    <x v="2"/>
    <x v="33"/>
    <s v="TQ1920/E/393"/>
    <n v="44475"/>
    <s v="GBP"/>
    <n v="5180"/>
    <n v="1036"/>
    <n v="6216"/>
    <x v="74"/>
    <x v="0"/>
  </r>
  <r>
    <x v="10"/>
    <x v="2"/>
    <x v="34"/>
    <s v="TQ1920/E/394"/>
    <n v="44469"/>
    <s v="GBP"/>
    <n v="7600"/>
    <n v="1520"/>
    <n v="9120"/>
    <x v="75"/>
    <x v="0"/>
  </r>
  <r>
    <x v="11"/>
    <x v="0"/>
    <x v="0"/>
    <s v="TQ1920/E/400"/>
    <n v="44498"/>
    <s v="Euro"/>
    <n v="10080"/>
    <n v="0"/>
    <n v="10080"/>
    <x v="76"/>
    <x v="0"/>
  </r>
  <r>
    <x v="11"/>
    <x v="0"/>
    <x v="2"/>
    <s v="TQ1920/E/401"/>
    <n v="44498"/>
    <s v="Euro"/>
    <n v="13490"/>
    <n v="0"/>
    <n v="13490"/>
    <x v="76"/>
    <x v="0"/>
  </r>
  <r>
    <x v="11"/>
    <x v="3"/>
    <x v="6"/>
    <s v="TQ1920/E/402"/>
    <n v="44510"/>
    <s v="CHF"/>
    <n v="9030"/>
    <n v="0"/>
    <n v="9030"/>
    <x v="77"/>
    <x v="0"/>
  </r>
  <r>
    <x v="11"/>
    <x v="2"/>
    <x v="8"/>
    <s v="TQ1920/E/403"/>
    <n v="44503"/>
    <s v="GBP"/>
    <n v="9450"/>
    <n v="1890"/>
    <n v="11340"/>
    <x v="74"/>
    <x v="0"/>
  </r>
  <r>
    <x v="11"/>
    <x v="2"/>
    <x v="9"/>
    <s v="TQ1920/E/397"/>
    <n v="44489"/>
    <s v="GBP"/>
    <n v="4900"/>
    <n v="980"/>
    <n v="5880"/>
    <x v="74"/>
    <x v="0"/>
  </r>
  <r>
    <x v="11"/>
    <x v="2"/>
    <x v="13"/>
    <s v="TQ1920/E/404"/>
    <n v="44501"/>
    <s v="GBP"/>
    <n v="6930"/>
    <n v="1386"/>
    <n v="8316"/>
    <x v="74"/>
    <x v="0"/>
  </r>
  <r>
    <x v="11"/>
    <x v="2"/>
    <x v="14"/>
    <s v="TQ1920/E/405"/>
    <n v="44502"/>
    <s v="GBP"/>
    <n v="15120"/>
    <n v="3024"/>
    <n v="18144"/>
    <x v="74"/>
    <x v="0"/>
  </r>
  <r>
    <x v="11"/>
    <x v="2"/>
    <x v="16"/>
    <s v="TQ1920/E/406"/>
    <n v="44503"/>
    <s v="GBP"/>
    <n v="6400"/>
    <n v="1280"/>
    <n v="7680"/>
    <x v="74"/>
    <x v="0"/>
  </r>
  <r>
    <x v="11"/>
    <x v="2"/>
    <x v="19"/>
    <s v="TQ1920/E/407"/>
    <n v="44502"/>
    <s v="GBP"/>
    <n v="7650"/>
    <n v="1530"/>
    <n v="9180"/>
    <x v="78"/>
    <x v="0"/>
  </r>
  <r>
    <x v="11"/>
    <x v="3"/>
    <x v="26"/>
    <s v="TQ1920/E/408"/>
    <n v="44502"/>
    <s v="CHF"/>
    <n v="8400"/>
    <n v="0"/>
    <n v="8400"/>
    <x v="75"/>
    <x v="0"/>
  </r>
  <r>
    <x v="11"/>
    <x v="2"/>
    <x v="20"/>
    <s v="TQ1920/E/409"/>
    <n v="44498"/>
    <s v="GBP"/>
    <n v="10500"/>
    <n v="2100"/>
    <n v="12600"/>
    <x v="74"/>
    <x v="0"/>
  </r>
  <r>
    <x v="11"/>
    <x v="2"/>
    <x v="32"/>
    <s v="TQ1920/E/410"/>
    <n v="44498"/>
    <s v="GBP"/>
    <n v="8400"/>
    <n v="1680"/>
    <n v="10080"/>
    <x v="74"/>
    <x v="0"/>
  </r>
  <r>
    <x v="11"/>
    <x v="2"/>
    <x v="33"/>
    <s v="TQ1920/E/411"/>
    <n v="44502"/>
    <s v="GBP"/>
    <n v="7770"/>
    <n v="1554"/>
    <n v="9324"/>
    <x v="74"/>
    <x v="0"/>
  </r>
  <r>
    <x v="11"/>
    <x v="2"/>
    <x v="34"/>
    <s v="TQ1920/E/412"/>
    <n v="44498"/>
    <s v="GBP"/>
    <n v="8000"/>
    <n v="1600"/>
    <n v="9600"/>
    <x v="74"/>
    <x v="0"/>
  </r>
  <r>
    <x v="11"/>
    <x v="2"/>
    <x v="35"/>
    <s v="TQ1920/E/413"/>
    <n v="44501"/>
    <s v="GBP"/>
    <n v="1200"/>
    <n v="240"/>
    <n v="1440"/>
    <x v="7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01_Nov-20"/>
    <x v="0"/>
    <s v="0101"/>
    <s v="TQ1920/E/159"/>
    <n v="44165"/>
    <s v="Euro"/>
    <n v="9660"/>
    <n v="0"/>
    <n v="9660"/>
    <n v="44209"/>
    <x v="0"/>
  </r>
  <r>
    <s v="01_Nov-20"/>
    <x v="0"/>
    <s v="0102"/>
    <s v="TQ1920/E/160"/>
    <n v="44166"/>
    <s v="Euro"/>
    <n v="14280"/>
    <n v="0"/>
    <n v="14280"/>
    <n v="44209"/>
    <x v="1"/>
  </r>
  <r>
    <s v="01_Nov-20"/>
    <x v="0"/>
    <s v="0103"/>
    <s v="TQ1920/E/161"/>
    <n v="44165"/>
    <s v="Euro"/>
    <n v="14280"/>
    <n v="0"/>
    <n v="14280"/>
    <n v="44209"/>
    <x v="1"/>
  </r>
  <r>
    <s v="01_Nov-20"/>
    <x v="0"/>
    <s v="0104"/>
    <s v="TQ1920/E/162"/>
    <n v="44167"/>
    <s v="Euro"/>
    <n v="10710"/>
    <n v="0"/>
    <n v="10710"/>
    <n v="44210"/>
    <x v="1"/>
  </r>
  <r>
    <s v="01_Nov-20"/>
    <x v="1"/>
    <s v="0105"/>
    <s v="TQ1920/E/163"/>
    <n v="44165"/>
    <s v="Euro"/>
    <n v="11319"/>
    <n v="2263.8000000000002"/>
    <n v="13582.8"/>
    <n v="44196"/>
    <x v="0"/>
  </r>
  <r>
    <s v="01_Nov-20"/>
    <x v="2"/>
    <s v="0106"/>
    <s v="TQ1920/E/164"/>
    <n v="44166"/>
    <s v="Euro"/>
    <n v="3060"/>
    <n v="612"/>
    <n v="3672"/>
    <n v="44216"/>
    <x v="0"/>
  </r>
  <r>
    <s v="01_Nov-20"/>
    <x v="3"/>
    <s v="0107"/>
    <s v="TQ1920/E/165"/>
    <n v="44172"/>
    <s v="CHF"/>
    <n v="9030"/>
    <n v="0"/>
    <n v="9030"/>
    <n v="44218"/>
    <x v="1"/>
  </r>
  <r>
    <s v="01_Nov-20"/>
    <x v="1"/>
    <s v="0108"/>
    <s v="TQ1920/E/166"/>
    <n v="44166"/>
    <s v="GBP"/>
    <n v="9900"/>
    <n v="1980"/>
    <n v="11880"/>
    <n v="44196"/>
    <x v="0"/>
  </r>
  <r>
    <s v="01_Nov-20"/>
    <x v="2"/>
    <s v="0109"/>
    <s v="TQ1920/E/167"/>
    <n v="44169"/>
    <s v="GBP"/>
    <n v="6650"/>
    <n v="1330"/>
    <n v="7980"/>
    <n v="44216"/>
    <x v="1"/>
  </r>
  <r>
    <s v="01_Nov-20"/>
    <x v="2"/>
    <s v="0110"/>
    <s v="TQ1920/E/168"/>
    <n v="44168"/>
    <s v="GBP"/>
    <n v="5600"/>
    <n v="1120"/>
    <n v="6720"/>
    <n v="44216"/>
    <x v="0"/>
  </r>
  <r>
    <s v="01_Nov-20"/>
    <x v="2"/>
    <s v="0111"/>
    <s v="TQ1920/E/169"/>
    <n v="44167"/>
    <s v="GBP"/>
    <n v="3850"/>
    <n v="770"/>
    <n v="4620"/>
    <n v="44223"/>
    <x v="0"/>
  </r>
  <r>
    <s v="01_Nov-20"/>
    <x v="3"/>
    <s v="0112"/>
    <s v="TQ1920/E/170"/>
    <n v="44168"/>
    <s v="GBP"/>
    <n v="760"/>
    <n v="152"/>
    <n v="912"/>
    <n v="44223"/>
    <x v="0"/>
  </r>
  <r>
    <s v="02_Dec-20"/>
    <x v="0"/>
    <s v="0101"/>
    <s v="TQ1920/E/174"/>
    <n v="44196"/>
    <s v="Euro"/>
    <n v="9200"/>
    <n v="0"/>
    <n v="9200"/>
    <n v="44242"/>
    <x v="0"/>
  </r>
  <r>
    <s v="02_Dec-20"/>
    <x v="0"/>
    <s v="0102"/>
    <s v="TQ1920/E/175"/>
    <n v="44196"/>
    <s v="Euro"/>
    <n v="12240"/>
    <n v="0"/>
    <n v="12240"/>
    <n v="44242"/>
    <x v="0"/>
  </r>
  <r>
    <s v="02_Dec-20"/>
    <x v="0"/>
    <s v="0103"/>
    <s v="TQ1920/E/176"/>
    <n v="44196"/>
    <s v="Euro"/>
    <n v="11560"/>
    <n v="0"/>
    <n v="11560"/>
    <n v="44242"/>
    <x v="0"/>
  </r>
  <r>
    <s v="02_Dec-20"/>
    <x v="0"/>
    <s v="0104"/>
    <s v="TQ1920/E/177"/>
    <n v="44195"/>
    <s v="Euro"/>
    <n v="10200"/>
    <n v="0"/>
    <n v="10200"/>
    <n v="44242"/>
    <x v="0"/>
  </r>
  <r>
    <s v="02_Dec-20"/>
    <x v="1"/>
    <s v="0105"/>
    <s v="TQ1920/E/178"/>
    <n v="44196"/>
    <s v="Euro"/>
    <n v="11858"/>
    <n v="2371.6"/>
    <n v="14229.6"/>
    <n v="44225"/>
    <x v="0"/>
  </r>
  <r>
    <s v="02_Dec-20"/>
    <x v="3"/>
    <s v="0107"/>
    <s v="TQ1920/E/179"/>
    <n v="44217"/>
    <s v="CHF"/>
    <n v="9030"/>
    <n v="0"/>
    <n v="9030"/>
    <n v="44232"/>
    <x v="0"/>
  </r>
  <r>
    <s v="02_Dec-20"/>
    <x v="2"/>
    <s v="0109"/>
    <s v="TQ1920/E/180"/>
    <n v="44201"/>
    <s v="GBP"/>
    <n v="6650"/>
    <n v="1330"/>
    <n v="7980"/>
    <n v="44244"/>
    <x v="0"/>
  </r>
  <r>
    <s v="02_Dec-20"/>
    <x v="2"/>
    <s v="0110"/>
    <s v="TQ1920/E/181"/>
    <n v="44201"/>
    <s v="GBP"/>
    <n v="6650"/>
    <n v="1330"/>
    <n v="7980"/>
    <n v="44244"/>
    <x v="0"/>
  </r>
  <r>
    <s v="02_Dec-20"/>
    <x v="2"/>
    <s v="0111"/>
    <s v="TQ1920/E/182"/>
    <n v="44202"/>
    <s v="GBP"/>
    <n v="6650"/>
    <n v="1330"/>
    <n v="7980"/>
    <n v="44244"/>
    <x v="0"/>
  </r>
  <r>
    <s v="02_Dec-20"/>
    <x v="3"/>
    <s v="0112"/>
    <s v="TQ1920/E/183"/>
    <n v="44200"/>
    <s v="GBP"/>
    <n v="1330"/>
    <n v="266"/>
    <n v="1596"/>
    <n v="44223"/>
    <x v="0"/>
  </r>
  <r>
    <s v="02_Dec-20"/>
    <x v="3"/>
    <s v="0113"/>
    <s v="TQ1920/E/184"/>
    <n v="44201"/>
    <s v="CHF"/>
    <n v="5695"/>
    <n v="0"/>
    <n v="5695"/>
    <n v="44238"/>
    <x v="0"/>
  </r>
  <r>
    <s v="03_Jan-21"/>
    <x v="2"/>
    <s v="0109"/>
    <s v="TQ1920/E/188"/>
    <n v="44239"/>
    <s v="GBP"/>
    <n v="6650"/>
    <n v="1330"/>
    <n v="7980"/>
    <n v="44279"/>
    <x v="0"/>
  </r>
  <r>
    <s v="03_Jan-21"/>
    <x v="2"/>
    <s v="0110"/>
    <s v="TQ1920/E/189"/>
    <n v="44228"/>
    <s v="GBP"/>
    <n v="6650"/>
    <n v="1330"/>
    <n v="7980"/>
    <n v="44260"/>
    <x v="0"/>
  </r>
  <r>
    <s v="03_Jan-21"/>
    <x v="2"/>
    <s v="0111"/>
    <s v="TQ1920/E/190"/>
    <n v="44228"/>
    <s v="GBP"/>
    <n v="7000"/>
    <n v="1400"/>
    <n v="8400"/>
    <n v="44260"/>
    <x v="1"/>
  </r>
  <r>
    <s v="03_Jan-21"/>
    <x v="3"/>
    <s v="0112"/>
    <s v="TQ1920/E/191"/>
    <n v="44235"/>
    <s v="GBP"/>
    <n v="760"/>
    <n v="152"/>
    <n v="912"/>
    <n v="44249"/>
    <x v="1"/>
  </r>
  <r>
    <s v="03_Jan-21"/>
    <x v="2"/>
    <s v="0114"/>
    <s v="TQ1920/E/192"/>
    <n v="44242"/>
    <s v="GBP"/>
    <n v="6270"/>
    <n v="1254"/>
    <n v="7524"/>
    <n v="44260"/>
    <x v="1"/>
  </r>
  <r>
    <s v="03_Jan-21"/>
    <x v="2"/>
    <s v="0115"/>
    <s v="TQ1920/E/193"/>
    <n v="44235"/>
    <s v="GBP"/>
    <n v="3600"/>
    <n v="720"/>
    <n v="4320"/>
    <n v="44307"/>
    <x v="1"/>
  </r>
  <r>
    <s v="03_Jan-21"/>
    <x v="0"/>
    <s v="0101"/>
    <s v="TQ1920/E/195"/>
    <n v="44228"/>
    <s v="Euro"/>
    <n v="9200"/>
    <n v="0"/>
    <n v="9200"/>
    <n v="44277"/>
    <x v="1"/>
  </r>
  <r>
    <s v="03_Jan-21"/>
    <x v="0"/>
    <s v="0102"/>
    <s v="TQ1920/E/196"/>
    <n v="44228"/>
    <s v="Euro"/>
    <n v="12920"/>
    <n v="0"/>
    <n v="12920"/>
    <n v="44277"/>
    <x v="1"/>
  </r>
  <r>
    <s v="03_Jan-21"/>
    <x v="0"/>
    <s v="0103"/>
    <s v="TQ1920/E/197"/>
    <n v="44229"/>
    <s v="Euro"/>
    <n v="13600"/>
    <n v="0"/>
    <n v="13600"/>
    <n v="44277"/>
    <x v="0"/>
  </r>
  <r>
    <s v="03_Jan-21"/>
    <x v="1"/>
    <s v="0105"/>
    <s v="TQ1920/E/198"/>
    <n v="44229"/>
    <s v="Euro"/>
    <n v="11319"/>
    <n v="2263.8000000000002"/>
    <n v="13582.8"/>
    <n v="44286"/>
    <x v="0"/>
  </r>
  <r>
    <s v="03_Jan-21"/>
    <x v="3"/>
    <s v="0107"/>
    <s v="TQ1920/E/199"/>
    <n v="44271"/>
    <s v="CHF"/>
    <n v="8600"/>
    <n v="0"/>
    <n v="8600"/>
    <n v="44320"/>
    <x v="0"/>
  </r>
  <r>
    <s v="03_Jan-21"/>
    <x v="3"/>
    <s v="0113"/>
    <s v="TQ1920/E/200"/>
    <n v="44230"/>
    <s v="CHF"/>
    <n v="6700"/>
    <n v="0"/>
    <n v="6700"/>
    <n v="44279"/>
    <x v="0"/>
  </r>
  <r>
    <s v="04_Feb-21"/>
    <x v="2"/>
    <s v="0109"/>
    <s v="TQ1920/E/202"/>
    <n v="44258"/>
    <s v="GBP"/>
    <n v="6475"/>
    <n v="1295"/>
    <n v="7770"/>
    <n v="44307"/>
    <x v="0"/>
  </r>
  <r>
    <s v="04_Feb-21"/>
    <x v="2"/>
    <s v="0110"/>
    <s v="TQ1920/E/203"/>
    <n v="44256"/>
    <s v="GBP"/>
    <n v="7000"/>
    <n v="1400"/>
    <n v="8400"/>
    <n v="44307"/>
    <x v="0"/>
  </r>
  <r>
    <s v="04_Feb-21"/>
    <x v="2"/>
    <s v="0111"/>
    <s v="TQ1920/E/204"/>
    <n v="44256"/>
    <s v="GBP"/>
    <n v="7700"/>
    <n v="1540"/>
    <n v="9240"/>
    <n v="44307"/>
    <x v="0"/>
  </r>
  <r>
    <s v="04_Feb-21"/>
    <x v="3"/>
    <s v="0112"/>
    <s v="TQ1920/E/205"/>
    <n v="44260"/>
    <s v="GBP"/>
    <n v="1520"/>
    <n v="304"/>
    <n v="1824"/>
    <n v="44285"/>
    <x v="0"/>
  </r>
  <r>
    <s v="04_Feb-21"/>
    <x v="2"/>
    <s v="0114"/>
    <s v="TQ1920/E/206"/>
    <n v="44259"/>
    <s v="GBP"/>
    <n v="6600"/>
    <n v="1320"/>
    <n v="7920"/>
    <n v="44300"/>
    <x v="0"/>
  </r>
  <r>
    <s v="04_Feb-21"/>
    <x v="2"/>
    <s v="0115"/>
    <s v="TQ1920/E/207"/>
    <n v="44258"/>
    <s v="GBP"/>
    <n v="14400"/>
    <n v="2880"/>
    <n v="17280"/>
    <n v="44307"/>
    <x v="0"/>
  </r>
  <r>
    <s v="04_Feb-21"/>
    <x v="2"/>
    <s v="0116"/>
    <s v="TQ1920/E/208"/>
    <n v="44266"/>
    <s v="GBP"/>
    <n v="2480"/>
    <n v="496"/>
    <n v="2976"/>
    <n v="44300"/>
    <x v="0"/>
  </r>
  <r>
    <s v="04_Feb-21"/>
    <x v="2"/>
    <s v="0117"/>
    <s v="TQ1920/E/209"/>
    <n v="44257"/>
    <s v="GBP"/>
    <n v="4000"/>
    <n v="800"/>
    <n v="4800"/>
    <n v="44307"/>
    <x v="0"/>
  </r>
  <r>
    <s v="04_Feb-21"/>
    <x v="2"/>
    <s v="0118"/>
    <s v="TQ1920/E/210"/>
    <n v="44263"/>
    <s v="GBP"/>
    <n v="2600"/>
    <n v="520"/>
    <n v="3120"/>
    <n v="44300"/>
    <x v="0"/>
  </r>
  <r>
    <s v="04_Feb-21"/>
    <x v="0"/>
    <s v="0101"/>
    <s v="TQ1920/E/211"/>
    <n v="44256"/>
    <s v="Euro"/>
    <n v="8740"/>
    <n v="0"/>
    <n v="8740"/>
    <n v="44302"/>
    <x v="0"/>
  </r>
  <r>
    <s v="04_Feb-21"/>
    <x v="0"/>
    <s v="0102"/>
    <s v="TQ1920/E/212"/>
    <n v="44256"/>
    <s v="Euro"/>
    <n v="13600"/>
    <n v="0"/>
    <n v="13600"/>
    <n v="44302"/>
    <x v="0"/>
  </r>
  <r>
    <s v="04_Feb-21"/>
    <x v="0"/>
    <s v="0103"/>
    <s v="TQ1920/E/213"/>
    <n v="44256"/>
    <s v="Euro"/>
    <n v="13600"/>
    <n v="0"/>
    <n v="13600"/>
    <n v="44302"/>
    <x v="0"/>
  </r>
  <r>
    <s v="04_Feb-21"/>
    <x v="1"/>
    <s v="0105"/>
    <s v="TQ1920/E/214"/>
    <n v="44257"/>
    <s v="Euro"/>
    <n v="10780"/>
    <n v="2156"/>
    <n v="12936"/>
    <n v="44286"/>
    <x v="0"/>
  </r>
  <r>
    <s v="04_Feb-21"/>
    <x v="3"/>
    <s v="0107"/>
    <s v="TQ1920/E/215"/>
    <n v="44271"/>
    <s v="CHF"/>
    <n v="8600"/>
    <n v="0"/>
    <n v="8600"/>
    <n v="44312"/>
    <x v="0"/>
  </r>
  <r>
    <s v="04_Feb-21"/>
    <x v="3"/>
    <s v="0113"/>
    <s v="TQ1920/E/216"/>
    <n v="44256"/>
    <s v="CHF"/>
    <n v="6700"/>
    <n v="0"/>
    <n v="6700"/>
    <n v="44287"/>
    <x v="0"/>
  </r>
  <r>
    <s v="04_Feb-21"/>
    <x v="2"/>
    <s v="0119"/>
    <s v="TQ1920/E/218"/>
    <n v="44314"/>
    <s v="GBP"/>
    <n v="7500"/>
    <n v="1500"/>
    <n v="9000"/>
    <n v="44363"/>
    <x v="0"/>
  </r>
  <r>
    <s v="05_Mar-21"/>
    <x v="0"/>
    <s v="0101"/>
    <s v="TQ1920/E/219"/>
    <n v="44286"/>
    <s v="Euro"/>
    <n v="10580"/>
    <n v="0"/>
    <n v="10580"/>
    <n v="44330"/>
    <x v="0"/>
  </r>
  <r>
    <s v="05_Mar-21"/>
    <x v="0"/>
    <s v="0102"/>
    <s v="TQ1920/E/220"/>
    <n v="44285"/>
    <s v="Euro"/>
    <n v="4760"/>
    <n v="0"/>
    <n v="4760"/>
    <n v="44330"/>
    <x v="0"/>
  </r>
  <r>
    <s v="05_Mar-21"/>
    <x v="0"/>
    <s v="0103"/>
    <s v="TQ1920/E/221"/>
    <n v="44286"/>
    <s v="Euro"/>
    <n v="15640"/>
    <n v="0"/>
    <n v="15640"/>
    <n v="44330"/>
    <x v="0"/>
  </r>
  <r>
    <s v="05_Mar-21"/>
    <x v="1"/>
    <s v="0105"/>
    <s v="TQ1920/E/222"/>
    <n v="44287"/>
    <s v="Euro"/>
    <n v="12397"/>
    <n v="2479.4"/>
    <n v="14876.4"/>
    <n v="44344"/>
    <x v="0"/>
  </r>
  <r>
    <s v="05_Mar-21"/>
    <x v="3"/>
    <s v="0107"/>
    <s v="TQ1920/E/223"/>
    <n v="44307"/>
    <s v="CHF"/>
    <n v="9890"/>
    <n v="0"/>
    <n v="9890"/>
    <n v="44330"/>
    <x v="0"/>
  </r>
  <r>
    <s v="05_Mar-21"/>
    <x v="2"/>
    <s v="0109"/>
    <s v="TQ1920/E/224"/>
    <n v="44287"/>
    <s v="GBP"/>
    <n v="8050"/>
    <n v="1610"/>
    <n v="9660"/>
    <n v="44322"/>
    <x v="0"/>
  </r>
  <r>
    <s v="05_Mar-21"/>
    <x v="2"/>
    <s v="0110"/>
    <s v="TQ1920/E/225"/>
    <n v="44287"/>
    <s v="GBP"/>
    <n v="8050"/>
    <n v="1610"/>
    <n v="9660"/>
    <n v="44322"/>
    <x v="0"/>
  </r>
  <r>
    <s v="05_Mar-21"/>
    <x v="2"/>
    <s v="0111"/>
    <s v="TQ1920/E/226"/>
    <n v="44287"/>
    <s v="GBP"/>
    <n v="8750"/>
    <n v="1750"/>
    <n v="10500"/>
    <n v="44330"/>
    <x v="0"/>
  </r>
  <r>
    <s v="05_Mar-21"/>
    <x v="3"/>
    <s v="0112"/>
    <s v="TQ1920/E/227"/>
    <n v="44296"/>
    <s v="GBP"/>
    <n v="1900"/>
    <n v="380"/>
    <n v="2280"/>
    <n v="44330"/>
    <x v="0"/>
  </r>
  <r>
    <s v="05_Mar-21"/>
    <x v="2"/>
    <s v="0114"/>
    <s v="TQ1920/E/228"/>
    <n v="44292"/>
    <s v="GBP"/>
    <n v="7590"/>
    <n v="1518"/>
    <n v="9108"/>
    <n v="44330"/>
    <x v="0"/>
  </r>
  <r>
    <s v="05_Mar-21"/>
    <x v="3"/>
    <s v="0113"/>
    <s v="TQ1920/E/229"/>
    <n v="44286"/>
    <s v="CHF"/>
    <n v="7705"/>
    <n v="0"/>
    <n v="7705"/>
    <n v="44320"/>
    <x v="0"/>
  </r>
  <r>
    <s v="05_Mar-21"/>
    <x v="2"/>
    <s v="0115"/>
    <s v="TQ1920/E/231"/>
    <n v="44291"/>
    <s v="GBP"/>
    <n v="16560"/>
    <n v="3312"/>
    <n v="19872"/>
    <n v="44322"/>
    <x v="0"/>
  </r>
  <r>
    <s v="05_Mar-21"/>
    <x v="2"/>
    <s v="0116"/>
    <s v="TQ1920/E/232"/>
    <n v="44277"/>
    <s v="GBP"/>
    <n v="6200"/>
    <n v="1240"/>
    <n v="7440"/>
    <n v="44330"/>
    <x v="0"/>
  </r>
  <r>
    <s v="05_Mar-21"/>
    <x v="2"/>
    <s v="0117"/>
    <s v="TQ1920/E/233"/>
    <n v="44287"/>
    <s v="GBP"/>
    <n v="9200"/>
    <n v="1840"/>
    <n v="11040"/>
    <n v="44335"/>
    <x v="0"/>
  </r>
  <r>
    <s v="05_Mar-21"/>
    <x v="2"/>
    <s v="0118"/>
    <s v="TQ1920/E/234"/>
    <n v="44300"/>
    <s v="GBP"/>
    <n v="11960"/>
    <n v="2392"/>
    <n v="14352"/>
    <n v="44322"/>
    <x v="0"/>
  </r>
  <r>
    <s v="05_Mar-21"/>
    <x v="2"/>
    <s v="0120"/>
    <s v="TQ1920/E/235"/>
    <n v="44286"/>
    <s v="GBP"/>
    <n v="8100"/>
    <n v="1620"/>
    <n v="9720"/>
    <n v="44330"/>
    <x v="0"/>
  </r>
  <r>
    <s v="05_Mar-21"/>
    <x v="2"/>
    <s v="0121"/>
    <s v="TQ1920/E/236"/>
    <n v="44288"/>
    <s v="GBP"/>
    <n v="5590"/>
    <n v="1118"/>
    <n v="6708"/>
    <n v="44330"/>
    <x v="0"/>
  </r>
  <r>
    <s v="05_Mar-21"/>
    <x v="4"/>
    <s v="0122"/>
    <s v="TQ1920/E/237"/>
    <n v="44287"/>
    <s v="GBP"/>
    <n v="7560"/>
    <n v="1512"/>
    <n v="9072"/>
    <n v="44337"/>
    <x v="0"/>
  </r>
  <r>
    <s v="05_Mar-21"/>
    <x v="5"/>
    <s v="0123"/>
    <s v="TQ1920/E/238"/>
    <n v="44286"/>
    <s v="GBP"/>
    <n v="7500"/>
    <n v="1500"/>
    <n v="9000"/>
    <n v="44330"/>
    <x v="0"/>
  </r>
  <r>
    <s v="05_Mar-21"/>
    <x v="2"/>
    <s v="0124"/>
    <s v="TQ1920/E/239"/>
    <n v="44286"/>
    <s v="GBP"/>
    <n v="5200"/>
    <n v="1040"/>
    <n v="6240"/>
    <n v="44330"/>
    <x v="0"/>
  </r>
  <r>
    <s v="05_Mar-21"/>
    <x v="3"/>
    <s v="0125"/>
    <s v="TQ1920/E/240"/>
    <n v="44302"/>
    <s v="CHF"/>
    <n v="1200"/>
    <n v="0"/>
    <n v="1200"/>
    <n v="44330"/>
    <x v="0"/>
  </r>
  <r>
    <s v="05_Mar-21"/>
    <x v="5"/>
    <s v="0126"/>
    <s v="TQ1920/E/242"/>
    <n v="44287"/>
    <s v="GBP"/>
    <n v="2900"/>
    <n v="580"/>
    <n v="3480"/>
    <n v="44355"/>
    <x v="0"/>
  </r>
  <r>
    <s v="06_Apr-21"/>
    <x v="0"/>
    <s v="0101"/>
    <s v="TQ1920/E/244"/>
    <n v="44316"/>
    <s v="Euro"/>
    <n v="9660"/>
    <n v="0"/>
    <n v="9660"/>
    <n v="44369"/>
    <x v="0"/>
  </r>
  <r>
    <s v="06_Apr-21"/>
    <x v="0"/>
    <s v="0103"/>
    <s v="TQ1920/E/245"/>
    <n v="44316"/>
    <s v="Euro"/>
    <n v="16330"/>
    <n v="0"/>
    <n v="16330"/>
    <n v="44369"/>
    <x v="0"/>
  </r>
  <r>
    <s v="06_Apr-21"/>
    <x v="1"/>
    <s v="0105"/>
    <s v="TQ1920/E/246"/>
    <n v="44319"/>
    <s v="Euro"/>
    <n v="11858"/>
    <n v="2371.6"/>
    <n v="14229.6"/>
    <n v="44344"/>
    <x v="0"/>
  </r>
  <r>
    <s v="06_Apr-21"/>
    <x v="3"/>
    <s v="0107"/>
    <s v="TQ1920/E/247"/>
    <n v="44328"/>
    <s v="CHF"/>
    <n v="8600"/>
    <n v="0"/>
    <n v="8600"/>
    <n v="44362"/>
    <x v="0"/>
  </r>
  <r>
    <s v="06_Apr-21"/>
    <x v="2"/>
    <s v="0109"/>
    <s v="TQ1920/E/248"/>
    <n v="44320"/>
    <s v="GBP"/>
    <n v="3325"/>
    <n v="665"/>
    <n v="3990"/>
    <n v="44385"/>
    <x v="0"/>
  </r>
  <r>
    <s v="06_Apr-21"/>
    <x v="2"/>
    <s v="0109"/>
    <s v="TQ1920/E/248A"/>
    <n v="44320"/>
    <s v="GBP"/>
    <n v="5175"/>
    <n v="1035"/>
    <n v="6210"/>
    <n v="44385"/>
    <x v="0"/>
  </r>
  <r>
    <s v="06_Apr-21"/>
    <x v="2"/>
    <s v="0110"/>
    <s v="TQ1920/E/249"/>
    <n v="44320"/>
    <s v="GBP"/>
    <n v="7000"/>
    <n v="1400"/>
    <n v="8400"/>
    <n v="44385"/>
    <x v="0"/>
  </r>
  <r>
    <s v="06_Apr-21"/>
    <x v="2"/>
    <s v="0111"/>
    <s v="TQ1920/E/250"/>
    <n v="44319"/>
    <s v="GBP"/>
    <n v="8400"/>
    <n v="1680"/>
    <n v="10080"/>
    <n v="44385"/>
    <x v="0"/>
  </r>
  <r>
    <s v="06_Apr-21"/>
    <x v="3"/>
    <s v="0112"/>
    <s v="TQ1920/E/251"/>
    <n v="44320"/>
    <s v="GBP"/>
    <n v="2470"/>
    <n v="494"/>
    <n v="2964"/>
    <n v="44349"/>
    <x v="0"/>
  </r>
  <r>
    <s v="06_Apr-21"/>
    <x v="2"/>
    <s v="0114"/>
    <s v="TQ1920/E/252"/>
    <n v="44321"/>
    <s v="GBP"/>
    <n v="6600"/>
    <n v="1320"/>
    <n v="7920"/>
    <n v="44385"/>
    <x v="0"/>
  </r>
  <r>
    <s v="05_Mar-21"/>
    <x v="2"/>
    <s v="0119"/>
    <s v="TQ1920/E/253"/>
    <n v="44382"/>
    <s v="GBP"/>
    <n v="5400"/>
    <n v="1080"/>
    <n v="6480"/>
    <n v="44433"/>
    <x v="0"/>
  </r>
  <r>
    <s v="06_Apr-21"/>
    <x v="2"/>
    <s v="0115"/>
    <s v="TQ1920/E/254"/>
    <n v="44320"/>
    <s v="GBP"/>
    <n v="14400"/>
    <n v="2880"/>
    <n v="17280"/>
    <n v="44376"/>
    <x v="0"/>
  </r>
  <r>
    <s v="06_Apr-21"/>
    <x v="2"/>
    <s v="0116"/>
    <s v="TQ1920/E/255"/>
    <n v="44312"/>
    <s v="GBP"/>
    <n v="6820"/>
    <n v="1364"/>
    <n v="8184"/>
    <n v="44376"/>
    <x v="0"/>
  </r>
  <r>
    <s v="06_Apr-21"/>
    <x v="2"/>
    <s v="0117"/>
    <s v="TQ1920/E/256"/>
    <n v="44319"/>
    <s v="GBP"/>
    <n v="8000"/>
    <n v="1600"/>
    <n v="9600"/>
    <n v="44385"/>
    <x v="0"/>
  </r>
  <r>
    <s v="06_Apr-21"/>
    <x v="2"/>
    <s v="0118"/>
    <s v="TQ1920/E/257"/>
    <n v="44319"/>
    <s v="GBP"/>
    <n v="11440"/>
    <n v="2288"/>
    <n v="13728"/>
    <n v="44376"/>
    <x v="0"/>
  </r>
  <r>
    <s v="06_Apr-21"/>
    <x v="2"/>
    <s v="0120"/>
    <s v="TQ1920/E/258"/>
    <n v="44319"/>
    <s v="GBP"/>
    <n v="9000"/>
    <n v="1800"/>
    <n v="10800"/>
    <n v="44385"/>
    <x v="0"/>
  </r>
  <r>
    <s v="06_Apr-21"/>
    <x v="3"/>
    <s v="0127"/>
    <s v="TQ1920/E/259"/>
    <n v="44326"/>
    <s v="CHF"/>
    <n v="7600"/>
    <n v="0"/>
    <n v="7600"/>
    <n v="44362"/>
    <x v="0"/>
  </r>
  <r>
    <s v="06_Apr-21"/>
    <x v="2"/>
    <s v="0121"/>
    <s v="TQ1920/E/260"/>
    <n v="44319"/>
    <s v="GBP"/>
    <n v="430"/>
    <n v="86"/>
    <n v="516"/>
    <n v="44376"/>
    <x v="0"/>
  </r>
  <r>
    <s v="06_Apr-21"/>
    <x v="2"/>
    <s v="0121"/>
    <s v="TQ1920/E/261"/>
    <n v="44319"/>
    <s v="GBP"/>
    <n v="9500"/>
    <n v="1900"/>
    <n v="11400"/>
    <n v="44376"/>
    <x v="0"/>
  </r>
  <r>
    <s v="06_Apr-21"/>
    <x v="4"/>
    <s v="0122"/>
    <s v="TQ1920/E/262"/>
    <n v="44316"/>
    <s v="GBP"/>
    <n v="8820"/>
    <n v="1764"/>
    <n v="10584"/>
    <n v="44361"/>
    <x v="0"/>
  </r>
  <r>
    <s v="06_Apr-21"/>
    <x v="5"/>
    <s v="0123"/>
    <s v="TQ1920/E/263"/>
    <n v="44319"/>
    <s v="GBP"/>
    <n v="11000"/>
    <n v="2200"/>
    <n v="13200"/>
    <n v="44369"/>
    <x v="0"/>
  </r>
  <r>
    <s v="06_Apr-21"/>
    <x v="2"/>
    <s v="0124"/>
    <s v="TQ1920/E/264"/>
    <n v="44326"/>
    <s v="GBP"/>
    <n v="400"/>
    <n v="80"/>
    <n v="480"/>
    <n v="44376"/>
    <x v="0"/>
  </r>
  <r>
    <s v="06_Apr-21"/>
    <x v="2"/>
    <s v="0124"/>
    <s v="TQ1920/E/268"/>
    <n v="44326"/>
    <s v="GBP"/>
    <n v="8930"/>
    <n v="1786"/>
    <n v="10716"/>
    <n v="44385"/>
    <x v="0"/>
  </r>
  <r>
    <s v="06_Apr-21"/>
    <x v="5"/>
    <s v="0126"/>
    <s v="TQ1920/E/266"/>
    <n v="44319"/>
    <s v="GBP"/>
    <n v="12180"/>
    <n v="2436"/>
    <n v="14616"/>
    <n v="44369"/>
    <x v="0"/>
  </r>
  <r>
    <s v="07_May-21"/>
    <x v="0"/>
    <s v="0101"/>
    <s v="TQ1920/E/271"/>
    <n v="44348"/>
    <s v="Euro"/>
    <n v="7360"/>
    <n v="0"/>
    <n v="7360"/>
    <n v="44406"/>
    <x v="0"/>
  </r>
  <r>
    <s v="07_May-21"/>
    <x v="0"/>
    <s v="0103"/>
    <s v="TQ1920/E/272"/>
    <n v="44345"/>
    <s v="Euro"/>
    <n v="14910"/>
    <n v="0"/>
    <n v="14910"/>
    <n v="44393"/>
    <x v="0"/>
  </r>
  <r>
    <s v="07_May-21"/>
    <x v="1"/>
    <s v="0105"/>
    <s v="TQ1920/E/273"/>
    <n v="44348"/>
    <s v="Euro"/>
    <n v="11319"/>
    <n v="2263.8000000000002"/>
    <n v="13582.8"/>
    <n v="44377"/>
    <x v="0"/>
  </r>
  <r>
    <s v="07_May-21"/>
    <x v="3"/>
    <s v="0107"/>
    <s v="TQ1920/E/274"/>
    <n v="44385"/>
    <s v="CHF"/>
    <n v="9030"/>
    <n v="0"/>
    <n v="9030"/>
    <n v="44417"/>
    <x v="0"/>
  </r>
  <r>
    <s v="07_May-21"/>
    <x v="2"/>
    <s v="0109"/>
    <s v="TQ1920/E/275"/>
    <n v="44350"/>
    <s v="GBP"/>
    <n v="9225"/>
    <n v="1845"/>
    <n v="11070"/>
    <n v="44405"/>
    <x v="0"/>
  </r>
  <r>
    <s v="07_May-21"/>
    <x v="2"/>
    <s v="0110"/>
    <s v="TQ1920/E/276"/>
    <n v="44348"/>
    <s v="GBP"/>
    <n v="7350"/>
    <n v="1470"/>
    <n v="8820"/>
    <n v="44391"/>
    <x v="0"/>
  </r>
  <r>
    <s v="07_May-21"/>
    <x v="2"/>
    <s v="0111"/>
    <s v="TQ1920/E/277"/>
    <n v="44348"/>
    <s v="GBP"/>
    <n v="7000"/>
    <n v="1400"/>
    <n v="8400"/>
    <n v="44385"/>
    <x v="0"/>
  </r>
  <r>
    <s v="07_May-21"/>
    <x v="3"/>
    <s v="0112"/>
    <s v="TQ1920/E/278"/>
    <n v="44349"/>
    <s v="GBP"/>
    <n v="1900"/>
    <n v="380"/>
    <n v="2280"/>
    <n v="44382"/>
    <x v="0"/>
  </r>
  <r>
    <s v="07_May-21"/>
    <x v="2"/>
    <s v="0114"/>
    <s v="TQ1920/E/279"/>
    <n v="44348"/>
    <s v="GBP"/>
    <n v="6270"/>
    <n v="1254"/>
    <n v="7524"/>
    <n v="44385"/>
    <x v="0"/>
  </r>
  <r>
    <s v="07_May-21"/>
    <x v="2"/>
    <s v="0119"/>
    <s v="TQ1920/E/280"/>
    <n v="44382"/>
    <s v="GBP"/>
    <n v="6300"/>
    <n v="1260"/>
    <n v="7560"/>
    <n v="44433"/>
    <x v="0"/>
  </r>
  <r>
    <s v="07_May-21"/>
    <x v="2"/>
    <s v="0115"/>
    <s v="TQ1920/E/281"/>
    <n v="44352"/>
    <s v="GBP"/>
    <n v="13680"/>
    <n v="2736"/>
    <n v="16416"/>
    <n v="44398"/>
    <x v="0"/>
  </r>
  <r>
    <s v="07_May-21"/>
    <x v="2"/>
    <s v="0116"/>
    <s v="TQ1920/E/290"/>
    <n v="44337"/>
    <s v="GBP"/>
    <n v="6510"/>
    <n v="1302"/>
    <n v="7812"/>
    <n v="44405"/>
    <x v="0"/>
  </r>
  <r>
    <s v="07_May-21"/>
    <x v="2"/>
    <s v="0117"/>
    <s v="TQ1920/E/283"/>
    <n v="44348"/>
    <s v="GBP"/>
    <n v="7600"/>
    <n v="1520"/>
    <n v="9120"/>
    <n v="44385"/>
    <x v="0"/>
  </r>
  <r>
    <s v="07_May-21"/>
    <x v="2"/>
    <s v="0118"/>
    <s v="TQ1920/E/284"/>
    <n v="44345"/>
    <s v="GBP"/>
    <n v="8840"/>
    <n v="1768"/>
    <n v="10608"/>
    <n v="44385"/>
    <x v="0"/>
  </r>
  <r>
    <s v="07_May-21"/>
    <x v="2"/>
    <s v="0120"/>
    <s v="TQ1920/E/285"/>
    <n v="44344"/>
    <s v="GBP"/>
    <n v="8550"/>
    <n v="1710"/>
    <n v="10260"/>
    <n v="44385"/>
    <x v="0"/>
  </r>
  <r>
    <s v="07_May-21"/>
    <x v="3"/>
    <s v="0127"/>
    <s v="TQ1920/E/286"/>
    <n v="44361"/>
    <s v="CHF"/>
    <n v="7600"/>
    <n v="0"/>
    <n v="7600"/>
    <n v="44397"/>
    <x v="0"/>
  </r>
  <r>
    <s v="07_May-21"/>
    <x v="2"/>
    <s v="0121"/>
    <s v="TQ1920/E/287"/>
    <n v="44348"/>
    <s v="GBP"/>
    <n v="9500"/>
    <n v="1900"/>
    <n v="11400"/>
    <n v="44391"/>
    <x v="0"/>
  </r>
  <r>
    <s v="07_May-21"/>
    <x v="4"/>
    <s v="0122"/>
    <s v="TQ1920/E/288"/>
    <n v="44350"/>
    <s v="GBP"/>
    <n v="6300"/>
    <n v="1260"/>
    <n v="7560"/>
    <n v="44392"/>
    <x v="0"/>
  </r>
  <r>
    <s v="07_May-21"/>
    <x v="5"/>
    <s v="0123"/>
    <s v="TQ1920/E/289"/>
    <n v="44337"/>
    <s v="GBP"/>
    <n v="5000"/>
    <n v="1000"/>
    <n v="6000"/>
    <n v="44393"/>
    <x v="0"/>
  </r>
  <r>
    <s v="07_May-21"/>
    <x v="2"/>
    <s v="0124"/>
    <s v="TQ1920/E/282"/>
    <n v="44350"/>
    <s v="GBP"/>
    <n v="9400"/>
    <n v="1880"/>
    <n v="11280"/>
    <n v="44385"/>
    <x v="0"/>
  </r>
  <r>
    <s v="07_May-21"/>
    <x v="5"/>
    <s v="0126"/>
    <s v="TQ1920/E/291"/>
    <n v="44345"/>
    <s v="GBP"/>
    <n v="11600"/>
    <n v="2320"/>
    <n v="13920"/>
    <n v="44393"/>
    <x v="0"/>
  </r>
  <r>
    <s v="07_May-21"/>
    <x v="0"/>
    <s v="0128"/>
    <s v="TQ1920/E/314A"/>
    <n v="44406"/>
    <s v="GBP"/>
    <n v="3600"/>
    <n v="0"/>
    <n v="3600"/>
    <n v="44449"/>
    <x v="0"/>
  </r>
  <r>
    <s v="08_Jun-21"/>
    <x v="0"/>
    <s v="0101"/>
    <s v="TQ1920/E/296"/>
    <n v="44377"/>
    <s v="Euro"/>
    <n v="10120"/>
    <n v="0"/>
    <n v="10120"/>
    <n v="44435"/>
    <x v="0"/>
  </r>
  <r>
    <s v="08_Jun-21"/>
    <x v="0"/>
    <s v="0103"/>
    <s v="TQ1920/E/297"/>
    <n v="44377"/>
    <s v="Euro"/>
    <n v="15620"/>
    <n v="0"/>
    <n v="15620"/>
    <n v="44421"/>
    <x v="0"/>
  </r>
  <r>
    <s v="08_Jun-21"/>
    <x v="1"/>
    <s v="0105"/>
    <s v="TQ1920/E/298"/>
    <n v="44378"/>
    <s v="Euro"/>
    <n v="11858"/>
    <n v="2371.6"/>
    <n v="14229.6"/>
    <n v="44424"/>
    <x v="0"/>
  </r>
  <r>
    <s v="08_Jun-21"/>
    <x v="3"/>
    <s v="0107"/>
    <s v="TQ1920/E/299"/>
    <n v="44385"/>
    <s v="CHF"/>
    <n v="9460"/>
    <n v="0"/>
    <n v="9460"/>
    <n v="44417"/>
    <x v="0"/>
  </r>
  <r>
    <s v="08_Jun-21"/>
    <x v="2"/>
    <s v="0109"/>
    <s v="TQ1920/E/300"/>
    <n v="44378"/>
    <s v="GBP"/>
    <n v="9900"/>
    <n v="1980"/>
    <n v="11880"/>
    <n v="44419"/>
    <x v="0"/>
  </r>
  <r>
    <s v="08_Jun-21"/>
    <x v="2"/>
    <s v="0110"/>
    <s v="TQ1920/E/301"/>
    <n v="44379"/>
    <s v="GBP"/>
    <n v="7700"/>
    <n v="1540"/>
    <n v="9240"/>
    <n v="44419"/>
    <x v="0"/>
  </r>
  <r>
    <s v="08_Jun-21"/>
    <x v="2"/>
    <s v="0111"/>
    <s v="TQ1920/E/302"/>
    <n v="44378"/>
    <s v="GBP"/>
    <n v="7700"/>
    <n v="1540"/>
    <n v="9240"/>
    <n v="44419"/>
    <x v="0"/>
  </r>
  <r>
    <s v="08_Jun-21"/>
    <x v="2"/>
    <s v="0114"/>
    <s v="TQ1920/E/303"/>
    <n v="44379"/>
    <s v="GBP"/>
    <n v="6930"/>
    <n v="1386"/>
    <n v="8316"/>
    <n v="44419"/>
    <x v="0"/>
  </r>
  <r>
    <s v="08_Jun-21"/>
    <x v="2"/>
    <s v="0115"/>
    <s v="TQ1920/E/304"/>
    <n v="44382"/>
    <s v="GBP"/>
    <n v="15840"/>
    <n v="3168"/>
    <n v="19008"/>
    <n v="44427"/>
    <x v="0"/>
  </r>
  <r>
    <s v="08_Jun-21"/>
    <x v="2"/>
    <s v="0116"/>
    <s v="TQ1920/E/305"/>
    <n v="44368"/>
    <s v="GBP"/>
    <n v="4650"/>
    <n v="930"/>
    <n v="5580"/>
    <n v="44419"/>
    <x v="0"/>
  </r>
  <r>
    <s v="08_Jun-21"/>
    <x v="2"/>
    <s v="0117"/>
    <s v="TQ1920/E/306"/>
    <n v="44378"/>
    <s v="GBP"/>
    <n v="8800"/>
    <n v="1760"/>
    <n v="10560"/>
    <n v="44419"/>
    <x v="0"/>
  </r>
  <r>
    <s v="08_Jun-21"/>
    <x v="2"/>
    <s v="0120"/>
    <s v="TQ1920/E/307"/>
    <n v="44377"/>
    <s v="GBP"/>
    <n v="9450"/>
    <n v="1890"/>
    <n v="11340"/>
    <n v="44419"/>
    <x v="0"/>
  </r>
  <r>
    <s v="08_Jun-21"/>
    <x v="3"/>
    <s v="0127"/>
    <s v="TQ1920/E/308"/>
    <n v="44378"/>
    <s v="CHF"/>
    <n v="8800"/>
    <n v="0"/>
    <n v="8800"/>
    <n v="44410"/>
    <x v="0"/>
  </r>
  <r>
    <s v="08_Jun-21"/>
    <x v="2"/>
    <s v="0121"/>
    <s v="TQ1920/E/309"/>
    <n v="44379"/>
    <s v="GBP"/>
    <n v="10000"/>
    <n v="2000"/>
    <n v="12000"/>
    <n v="44419"/>
    <x v="0"/>
  </r>
  <r>
    <s v="08_Jun-21"/>
    <x v="2"/>
    <s v="0124"/>
    <s v="TQ1920/E/311A"/>
    <n v="44379"/>
    <s v="GBP"/>
    <n v="470"/>
    <n v="94"/>
    <n v="564"/>
    <n v="44441"/>
    <x v="0"/>
  </r>
  <r>
    <s v="08_Jun-21"/>
    <x v="2"/>
    <s v="0124"/>
    <s v="TQ1920/E/311"/>
    <n v="44379"/>
    <s v="GBP"/>
    <n v="10340"/>
    <n v="2068"/>
    <n v="12408"/>
    <n v="44441"/>
    <x v="1"/>
  </r>
  <r>
    <s v="08_Jun-21"/>
    <x v="0"/>
    <s v="0129"/>
    <s v="TQ1920/E/313"/>
    <n v="44379"/>
    <s v="GBP"/>
    <n v="7800"/>
    <n v="0"/>
    <n v="7800"/>
    <n v="44449"/>
    <x v="0"/>
  </r>
  <r>
    <s v="08_Jun-21"/>
    <x v="0"/>
    <s v="0128"/>
    <s v="TQ1920/E/314"/>
    <n v="44406"/>
    <s v="GBP"/>
    <n v="2400"/>
    <n v="0"/>
    <n v="2400"/>
    <n v="44449"/>
    <x v="0"/>
  </r>
  <r>
    <s v="08_Jun-21"/>
    <x v="5"/>
    <s v="0130"/>
    <s v="TQ1920/E/318"/>
    <n v="44379"/>
    <s v="GBP"/>
    <n v="5440"/>
    <n v="0"/>
    <n v="5440"/>
    <n v="44449"/>
    <x v="0"/>
  </r>
  <r>
    <s v="08_Jun-21"/>
    <x v="2"/>
    <s v="0119"/>
    <s v="TQ1920/E/312"/>
    <n v="44382"/>
    <s v="GBP"/>
    <n v="1500"/>
    <n v="300"/>
    <n v="1800"/>
    <n v="44433"/>
    <x v="0"/>
  </r>
  <r>
    <s v="08_Jun-21"/>
    <x v="2"/>
    <s v="0131"/>
    <s v="TQ1920/E/319"/>
    <n v="44386"/>
    <s v="GBP"/>
    <n v="8100"/>
    <n v="1620"/>
    <n v="9720"/>
    <n v="44461"/>
    <x v="1"/>
  </r>
  <r>
    <s v="08_Jun-21"/>
    <x v="4"/>
    <s v="0122"/>
    <s v="TQ1920/E/320"/>
    <n v="44384"/>
    <s v="GBP"/>
    <n v="6090"/>
    <n v="1218"/>
    <n v="7308"/>
    <n v="44424"/>
    <x v="0"/>
  </r>
  <r>
    <s v="09_Jul-21"/>
    <x v="0"/>
    <s v="0101"/>
    <s v="TQ1920/E/344"/>
    <n v="44407"/>
    <s v="Euro"/>
    <n v="10120"/>
    <n v="0"/>
    <n v="10120"/>
    <n v="44449"/>
    <x v="0"/>
  </r>
  <r>
    <s v="09_Jul-21"/>
    <x v="0"/>
    <s v="0103"/>
    <s v="TQ1920/E/326"/>
    <n v="44410"/>
    <s v="Euro"/>
    <n v="8520"/>
    <n v="0"/>
    <n v="8520"/>
    <n v="44455"/>
    <x v="0"/>
  </r>
  <r>
    <s v="09_Jul-21"/>
    <x v="2"/>
    <s v="0131"/>
    <s v="TQ1920/E/327"/>
    <n v="44413"/>
    <s v="GBP"/>
    <n v="9450"/>
    <n v="1890"/>
    <n v="11340"/>
    <n v="44461"/>
    <x v="1"/>
  </r>
  <r>
    <s v="09_Jul-21"/>
    <x v="3"/>
    <s v="0107"/>
    <s v="TQ1920/E/328"/>
    <n v="44413"/>
    <s v="CHF"/>
    <n v="9460"/>
    <n v="0"/>
    <n v="9460"/>
    <n v="44435"/>
    <x v="0"/>
  </r>
  <r>
    <s v="09_Jul-21"/>
    <x v="2"/>
    <s v="0109"/>
    <s v="TQ1920/E/329"/>
    <n v="44411"/>
    <s v="GBP"/>
    <n v="9900"/>
    <n v="1980"/>
    <n v="11880"/>
    <n v="44482"/>
    <x v="0"/>
  </r>
  <r>
    <s v="09_Jul-21"/>
    <x v="2"/>
    <s v="0110"/>
    <s v="TQ1920/E/330"/>
    <n v="44411"/>
    <s v="GBP"/>
    <n v="7700"/>
    <n v="1540"/>
    <n v="9240"/>
    <n v="44452"/>
    <x v="1"/>
  </r>
  <r>
    <s v="09_Jul-21"/>
    <x v="2"/>
    <s v="0111"/>
    <s v="TQ1920/E/331"/>
    <n v="44411"/>
    <s v="GBP"/>
    <n v="7700"/>
    <n v="1540"/>
    <n v="9240"/>
    <n v="44452"/>
    <x v="0"/>
  </r>
  <r>
    <s v="09_Jul-21"/>
    <x v="2"/>
    <s v="0114"/>
    <s v="TQ1920/E/332"/>
    <n v="44407"/>
    <s v="GBP"/>
    <n v="6270"/>
    <n v="1254"/>
    <n v="7524"/>
    <n v="44452"/>
    <x v="0"/>
  </r>
  <r>
    <s v="09_Jul-21"/>
    <x v="2"/>
    <s v="0115"/>
    <s v="TQ1920/E/333"/>
    <n v="44412"/>
    <s v="GBP"/>
    <n v="15840"/>
    <n v="3168"/>
    <n v="19008"/>
    <n v="44452"/>
    <x v="0"/>
  </r>
  <r>
    <s v="09_Jul-21"/>
    <x v="2"/>
    <s v="0116"/>
    <s v="TQ1920/E/334"/>
    <n v="44417"/>
    <s v="GBP"/>
    <n v="5270"/>
    <n v="1054"/>
    <n v="6324"/>
    <n v="44468"/>
    <x v="1"/>
  </r>
  <r>
    <s v="09_Jul-21"/>
    <x v="2"/>
    <s v="0117"/>
    <s v="TQ1920/E/335"/>
    <n v="44411"/>
    <s v="GBP"/>
    <n v="8800"/>
    <n v="1760"/>
    <n v="10560"/>
    <n v="44452"/>
    <x v="0"/>
  </r>
  <r>
    <s v="09_Jul-21"/>
    <x v="2"/>
    <s v="0120"/>
    <s v="TQ1920/E/336"/>
    <n v="44410"/>
    <s v="GBP"/>
    <n v="9450"/>
    <n v="1890"/>
    <n v="11340"/>
    <n v="44452"/>
    <x v="0"/>
  </r>
  <r>
    <s v="09_Jul-21"/>
    <x v="3"/>
    <s v="0127"/>
    <s v="TQ1920/E/337"/>
    <n v="44410"/>
    <s v="CHF"/>
    <n v="8800"/>
    <n v="0"/>
    <n v="8800"/>
    <n v="44435"/>
    <x v="1"/>
  </r>
  <r>
    <s v="09_Jul-21"/>
    <x v="2"/>
    <s v="0121"/>
    <s v="TQ1920/E/338"/>
    <n v="44406"/>
    <s v="GBP"/>
    <n v="10500"/>
    <n v="2100"/>
    <n v="12600"/>
    <n v="44452"/>
    <x v="0"/>
  </r>
  <r>
    <s v="09_Jul-21"/>
    <x v="2"/>
    <s v="0124"/>
    <s v="TQ1920/E/339"/>
    <n v="44411"/>
    <s v="GBP"/>
    <n v="10105"/>
    <n v="2021"/>
    <n v="12126"/>
    <n v="44452"/>
    <x v="0"/>
  </r>
  <r>
    <s v="09_Jul-21"/>
    <x v="0"/>
    <s v="0129"/>
    <s v="TQ1920/E/341"/>
    <n v="44411"/>
    <s v="GBP"/>
    <n v="14300"/>
    <n v="0"/>
    <n v="14300"/>
    <n v="44463"/>
    <x v="0"/>
  </r>
  <r>
    <s v="09_Jul-21"/>
    <x v="5"/>
    <s v="0130"/>
    <s v="TQ1920/E/342"/>
    <n v="44407"/>
    <s v="GBP"/>
    <n v="14280"/>
    <n v="0"/>
    <n v="14280"/>
    <n v="44470"/>
    <x v="1"/>
  </r>
  <r>
    <s v="09_Jul-21"/>
    <x v="2"/>
    <s v="0132"/>
    <s v="TQ1920/E/343"/>
    <n v="44412"/>
    <s v="GBP"/>
    <n v="12100"/>
    <n v="2420"/>
    <n v="14520"/>
    <n v="44468"/>
    <x v="0"/>
  </r>
  <r>
    <s v="09_Jul-21"/>
    <x v="4"/>
    <s v="0122"/>
    <s v="TQ1920/E/350"/>
    <n v="44445"/>
    <s v="GBP"/>
    <n v="4830"/>
    <n v="966"/>
    <n v="5796"/>
    <n v="44459"/>
    <x v="0"/>
  </r>
  <r>
    <s v="10_Aug-21"/>
    <x v="0"/>
    <s v="0101"/>
    <s v="TQ1920/E/369"/>
    <n v="44439"/>
    <s v="Euro"/>
    <n v="7820"/>
    <n v="0"/>
    <n v="7820"/>
    <n v="44483"/>
    <x v="0"/>
  </r>
  <r>
    <s v="10_Aug-21"/>
    <x v="0"/>
    <s v="0103"/>
    <s v="TQ1920/E/345"/>
    <n v="44439"/>
    <s v="Euro"/>
    <n v="15620"/>
    <n v="0"/>
    <n v="15620"/>
    <n v="44483"/>
    <x v="0"/>
  </r>
  <r>
    <s v="10_Aug-21"/>
    <x v="2"/>
    <s v="0131"/>
    <m/>
    <m/>
    <s v="GBP"/>
    <n v="0"/>
    <n v="0"/>
    <n v="0"/>
    <m/>
    <x v="2"/>
  </r>
  <r>
    <s v="10_Aug-21"/>
    <x v="3"/>
    <s v="0107"/>
    <s v="TQ1920/E/347"/>
    <n v="44442"/>
    <s v="CHF"/>
    <n v="9460"/>
    <n v="0"/>
    <n v="9460"/>
    <n v="44474"/>
    <x v="0"/>
  </r>
  <r>
    <s v="10_Aug-21"/>
    <x v="2"/>
    <s v="0109"/>
    <s v="TQ1920/E/348"/>
    <n v="44441"/>
    <s v="GBP"/>
    <n v="7650"/>
    <n v="1530"/>
    <n v="9180"/>
    <n v="44482"/>
    <x v="0"/>
  </r>
  <r>
    <s v="10_Aug-21"/>
    <x v="2"/>
    <s v="0110"/>
    <s v="TQ1920/E/349"/>
    <n v="44441"/>
    <s v="GBP"/>
    <n v="7700"/>
    <n v="1540"/>
    <n v="9240"/>
    <n v="44482"/>
    <x v="0"/>
  </r>
  <r>
    <s v="10_Aug-21"/>
    <x v="2"/>
    <s v="0114"/>
    <s v="TQ1920/E/351"/>
    <n v="44441"/>
    <s v="GBP"/>
    <n v="6930"/>
    <n v="1386"/>
    <n v="8316"/>
    <n v="44496"/>
    <x v="0"/>
  </r>
  <r>
    <s v="10_Aug-21"/>
    <x v="2"/>
    <s v="0115"/>
    <s v="TQ1920/E/352"/>
    <n v="44442"/>
    <s v="GBP"/>
    <n v="15120"/>
    <n v="3024"/>
    <n v="18144"/>
    <n v="44496"/>
    <x v="0"/>
  </r>
  <r>
    <s v="10_Aug-21"/>
    <x v="2"/>
    <s v="0116"/>
    <s v="TQ1920/E/353"/>
    <n v="44429"/>
    <s v="GBP"/>
    <n v="6510"/>
    <n v="1302"/>
    <n v="7812"/>
    <n v="44510"/>
    <x v="0"/>
  </r>
  <r>
    <s v="10_Aug-21"/>
    <x v="2"/>
    <s v="0117"/>
    <s v="TQ1920/E/354"/>
    <n v="44441"/>
    <s v="GBP"/>
    <n v="8800"/>
    <n v="1760"/>
    <n v="10560"/>
    <n v="44523"/>
    <x v="0"/>
  </r>
  <r>
    <s v="10_Aug-21"/>
    <x v="2"/>
    <s v="0120"/>
    <s v="TQ1920/E/355"/>
    <n v="44439"/>
    <s v="GBP"/>
    <n v="9450"/>
    <n v="1890"/>
    <n v="11340"/>
    <n v="44482"/>
    <x v="0"/>
  </r>
  <r>
    <s v="10_Aug-21"/>
    <x v="3"/>
    <s v="0127"/>
    <s v="TQ1920/E/356"/>
    <n v="44441"/>
    <s v="CHF"/>
    <n v="8800"/>
    <n v="0"/>
    <n v="8800"/>
    <n v="44474"/>
    <x v="0"/>
  </r>
  <r>
    <s v="10_Aug-21"/>
    <x v="2"/>
    <s v="0121"/>
    <s v="TQ1920/E/357"/>
    <n v="44439"/>
    <s v="GBP"/>
    <n v="10000"/>
    <n v="2000"/>
    <n v="12000"/>
    <n v="44498"/>
    <x v="0"/>
  </r>
  <r>
    <s v="10_Aug-21"/>
    <x v="2"/>
    <s v="0124"/>
    <s v="TQ1920/E/358"/>
    <n v="44435"/>
    <s v="GBP"/>
    <n v="9400"/>
    <n v="1880"/>
    <n v="11280"/>
    <n v="44482"/>
    <x v="0"/>
  </r>
  <r>
    <s v="10_Aug-21"/>
    <x v="5"/>
    <s v="0129"/>
    <s v="TQ1920/E/360"/>
    <n v="44421"/>
    <s v="GBP"/>
    <n v="5850"/>
    <n v="0"/>
    <n v="5850"/>
    <n v="44477"/>
    <x v="0"/>
  </r>
  <r>
    <s v="10_Aug-21"/>
    <x v="5"/>
    <s v="0130"/>
    <s v="TQ1920/E/361"/>
    <n v="44440"/>
    <s v="GBP"/>
    <n v="13600"/>
    <n v="0"/>
    <n v="13600"/>
    <n v="44519"/>
    <x v="0"/>
  </r>
  <r>
    <s v="10_Aug-21"/>
    <x v="2"/>
    <s v="0132"/>
    <s v="TQ1920/E/362"/>
    <n v="44439"/>
    <s v="GBP"/>
    <n v="11550"/>
    <n v="2310"/>
    <n v="13860"/>
    <n v="44523"/>
    <x v="0"/>
  </r>
  <r>
    <s v="10_Aug-21"/>
    <x v="2"/>
    <s v="0133"/>
    <s v="TQ1920/E/340"/>
    <n v="44470"/>
    <s v="GBP"/>
    <n v="400"/>
    <n v="80"/>
    <n v="480"/>
    <n v="44523"/>
    <x v="0"/>
  </r>
  <r>
    <s v="11_Sep-21"/>
    <x v="0"/>
    <s v="0101"/>
    <s v="TQ1920/E/359"/>
    <n v="44469"/>
    <s v="Euro"/>
    <n v="10120"/>
    <n v="0"/>
    <n v="10120"/>
    <n v="44511"/>
    <x v="0"/>
  </r>
  <r>
    <s v="11_Sep-21"/>
    <x v="0"/>
    <s v="0103"/>
    <s v="TQ1920/E/396"/>
    <n v="44469"/>
    <s v="Euro"/>
    <n v="15620"/>
    <n v="0"/>
    <n v="15620"/>
    <n v="44511"/>
    <x v="0"/>
  </r>
  <r>
    <s v="11_Sep-21"/>
    <x v="3"/>
    <s v="0107"/>
    <s v="TQ1920/E/376"/>
    <n v="44474"/>
    <s v="CHF"/>
    <n v="9460"/>
    <n v="0"/>
    <n v="9460"/>
    <n v="44498"/>
    <x v="0"/>
  </r>
  <r>
    <s v="11_Sep-21"/>
    <x v="2"/>
    <s v="0109"/>
    <s v="TQ1920/E/377"/>
    <n v="44471"/>
    <s v="GBP"/>
    <n v="9900"/>
    <n v="1980"/>
    <n v="11880"/>
    <n v="44523"/>
    <x v="0"/>
  </r>
  <r>
    <s v="11_Sep-21"/>
    <x v="2"/>
    <s v="0110"/>
    <s v="TQ1920/E/378"/>
    <n v="44471"/>
    <s v="GBP"/>
    <n v="7700"/>
    <n v="1540"/>
    <n v="9240"/>
    <n v="44523"/>
    <x v="0"/>
  </r>
  <r>
    <s v="11_Sep-21"/>
    <x v="2"/>
    <s v="0114"/>
    <s v="TQ1920/E/380"/>
    <n v="44474"/>
    <s v="GBP"/>
    <n v="7260"/>
    <n v="1452"/>
    <n v="8712"/>
    <n v="44523"/>
    <x v="0"/>
  </r>
  <r>
    <s v="11_Sep-21"/>
    <x v="2"/>
    <s v="0115"/>
    <s v="TQ1920/E/381"/>
    <n v="44471"/>
    <s v="GBP"/>
    <n v="15840"/>
    <n v="3168"/>
    <n v="19008"/>
    <n v="44523"/>
    <x v="0"/>
  </r>
  <r>
    <s v="11_Sep-21"/>
    <x v="2"/>
    <s v="0116"/>
    <s v="TQ1920/E/382"/>
    <n v="44460"/>
    <s v="GBP"/>
    <n v="6200"/>
    <n v="1240"/>
    <n v="7440"/>
    <n v="44523"/>
    <x v="0"/>
  </r>
  <r>
    <s v="11_Sep-21"/>
    <x v="2"/>
    <s v="0116"/>
    <s v="TQ1920/E/383"/>
    <n v="44466"/>
    <s v="GBP"/>
    <n v="1240"/>
    <n v="248"/>
    <n v="1488"/>
    <n v="44523"/>
    <x v="0"/>
  </r>
  <r>
    <s v="11_Sep-21"/>
    <x v="2"/>
    <s v="0117"/>
    <s v="TQ1920/E/384"/>
    <n v="44471"/>
    <s v="GBP"/>
    <n v="8800"/>
    <n v="1760"/>
    <n v="10560"/>
    <n v="44523"/>
    <x v="0"/>
  </r>
  <r>
    <s v="11_Sep-21"/>
    <x v="2"/>
    <s v="0120"/>
    <s v="TQ1920/E/385"/>
    <n v="44469"/>
    <s v="GBP"/>
    <n v="9900"/>
    <n v="1980"/>
    <n v="11880"/>
    <n v="44523"/>
    <x v="0"/>
  </r>
  <r>
    <s v="11_Sep-21"/>
    <x v="3"/>
    <s v="0127"/>
    <s v="TQ1920/E/386"/>
    <n v="44474"/>
    <s v="CHF"/>
    <n v="8800"/>
    <n v="0"/>
    <n v="8800"/>
    <n v="44498"/>
    <x v="0"/>
  </r>
  <r>
    <s v="11_Sep-21"/>
    <x v="2"/>
    <s v="0121"/>
    <s v="TQ1920/E/387"/>
    <n v="44469"/>
    <s v="GBP"/>
    <n v="11000"/>
    <n v="2200"/>
    <n v="13200"/>
    <n v="44523"/>
    <x v="0"/>
  </r>
  <r>
    <s v="11_Sep-21"/>
    <x v="5"/>
    <s v="0130"/>
    <s v="TQ1920/E/391"/>
    <n v="44469"/>
    <s v="GBP"/>
    <n v="14960"/>
    <n v="0"/>
    <n v="14960"/>
    <n v="44526"/>
    <x v="0"/>
  </r>
  <r>
    <s v="11_Sep-21"/>
    <x v="2"/>
    <s v="0133"/>
    <s v="TQ1920/E/392"/>
    <n v="44469"/>
    <s v="GBP"/>
    <n v="8800"/>
    <n v="1760"/>
    <n v="10560"/>
    <n v="44523"/>
    <x v="0"/>
  </r>
  <r>
    <s v="11_Sep-21"/>
    <x v="2"/>
    <s v="0134"/>
    <s v="TQ1920/E/393"/>
    <n v="44475"/>
    <s v="GBP"/>
    <n v="5180"/>
    <n v="1036"/>
    <n v="6216"/>
    <n v="44545"/>
    <x v="0"/>
  </r>
  <r>
    <s v="11_Sep-21"/>
    <x v="2"/>
    <s v="0135"/>
    <s v="TQ1920/E/394"/>
    <n v="44469"/>
    <s v="GBP"/>
    <n v="7600"/>
    <n v="1520"/>
    <n v="9120"/>
    <n v="44530"/>
    <x v="0"/>
  </r>
  <r>
    <s v="12_Oct-21"/>
    <x v="0"/>
    <s v="0101"/>
    <s v="TQ1920/E/400"/>
    <n v="44498"/>
    <s v="Euro"/>
    <n v="10080"/>
    <n v="0"/>
    <n v="10080"/>
    <n v="44553"/>
    <x v="0"/>
  </r>
  <r>
    <s v="12_Oct-21"/>
    <x v="0"/>
    <s v="0103"/>
    <s v="TQ1920/E/401"/>
    <n v="44498"/>
    <s v="Euro"/>
    <n v="13490"/>
    <n v="0"/>
    <n v="13490"/>
    <n v="44553"/>
    <x v="0"/>
  </r>
  <r>
    <s v="12_Oct-21"/>
    <x v="3"/>
    <s v="0107"/>
    <s v="TQ1920/E/402"/>
    <n v="44510"/>
    <s v="CHF"/>
    <n v="9030"/>
    <n v="0"/>
    <n v="9030"/>
    <n v="44539"/>
    <x v="0"/>
  </r>
  <r>
    <s v="12_Oct-21"/>
    <x v="2"/>
    <s v="0109"/>
    <s v="TQ1920/E/403"/>
    <n v="44503"/>
    <s v="GBP"/>
    <n v="9450"/>
    <n v="1890"/>
    <n v="11340"/>
    <n v="44545"/>
    <x v="0"/>
  </r>
  <r>
    <s v="12_Oct-21"/>
    <x v="2"/>
    <s v="0110"/>
    <s v="TQ1920/E/397"/>
    <n v="44489"/>
    <s v="GBP"/>
    <n v="4900"/>
    <n v="980"/>
    <n v="5880"/>
    <n v="44545"/>
    <x v="0"/>
  </r>
  <r>
    <s v="12_Oct-21"/>
    <x v="2"/>
    <s v="0114"/>
    <s v="TQ1920/E/404"/>
    <n v="44501"/>
    <s v="GBP"/>
    <n v="6930"/>
    <n v="1386"/>
    <n v="8316"/>
    <n v="44545"/>
    <x v="0"/>
  </r>
  <r>
    <s v="12_Oct-21"/>
    <x v="2"/>
    <s v="0115"/>
    <s v="TQ1920/E/405"/>
    <n v="44502"/>
    <s v="GBP"/>
    <n v="15120"/>
    <n v="3024"/>
    <n v="18144"/>
    <n v="44545"/>
    <x v="0"/>
  </r>
  <r>
    <s v="12_Oct-21"/>
    <x v="2"/>
    <s v="0117"/>
    <s v="TQ1920/E/406"/>
    <n v="44503"/>
    <s v="GBP"/>
    <n v="6400"/>
    <n v="1280"/>
    <n v="7680"/>
    <n v="44545"/>
    <x v="0"/>
  </r>
  <r>
    <s v="12_Oct-21"/>
    <x v="2"/>
    <s v="0120"/>
    <s v="TQ1920/E/407"/>
    <n v="44502"/>
    <s v="GBP"/>
    <n v="7650"/>
    <n v="1530"/>
    <n v="9180"/>
    <n v="44552"/>
    <x v="0"/>
  </r>
  <r>
    <s v="12_Oct-21"/>
    <x v="3"/>
    <s v="0127"/>
    <s v="TQ1920/E/408"/>
    <n v="44502"/>
    <s v="CHF"/>
    <n v="8400"/>
    <n v="0"/>
    <n v="8400"/>
    <n v="44530"/>
    <x v="0"/>
  </r>
  <r>
    <s v="12_Oct-21"/>
    <x v="2"/>
    <s v="0121"/>
    <s v="TQ1920/E/409"/>
    <n v="44498"/>
    <s v="GBP"/>
    <n v="10500"/>
    <n v="2100"/>
    <n v="12600"/>
    <n v="44545"/>
    <x v="0"/>
  </r>
  <r>
    <s v="12_Oct-21"/>
    <x v="2"/>
    <s v="0133"/>
    <s v="TQ1920/E/410"/>
    <n v="44498"/>
    <s v="GBP"/>
    <n v="8400"/>
    <n v="1680"/>
    <n v="10080"/>
    <n v="44545"/>
    <x v="0"/>
  </r>
  <r>
    <s v="12_Oct-21"/>
    <x v="2"/>
    <s v="0134"/>
    <s v="TQ1920/E/411"/>
    <n v="44502"/>
    <s v="GBP"/>
    <n v="7770"/>
    <n v="1554"/>
    <n v="9324"/>
    <n v="44545"/>
    <x v="0"/>
  </r>
  <r>
    <s v="12_Oct-21"/>
    <x v="2"/>
    <s v="0135"/>
    <s v="TQ1920/E/412"/>
    <n v="44498"/>
    <s v="GBP"/>
    <n v="8000"/>
    <n v="1600"/>
    <n v="9600"/>
    <n v="44545"/>
    <x v="0"/>
  </r>
  <r>
    <s v="12_Oct-21"/>
    <x v="2"/>
    <s v="0136"/>
    <s v="TQ1920/E/413"/>
    <n v="44501"/>
    <s v="GBP"/>
    <n v="1200"/>
    <n v="240"/>
    <n v="1440"/>
    <n v="4467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016"/>
    <n v="1"/>
    <s v="Yellow"/>
    <x v="0"/>
    <x v="0"/>
    <n v="5600"/>
    <x v="0"/>
    <d v="2023-01-02T00:00:00"/>
    <d v="2023-10-02T00:00:00"/>
  </r>
  <r>
    <x v="1"/>
    <n v="2002"/>
    <n v="2"/>
    <s v="Green"/>
    <x v="1"/>
    <x v="1"/>
    <n v="4500"/>
    <x v="1"/>
    <d v="2023-01-03T00:00:00"/>
    <d v="2023-10-03T00:00:00"/>
  </r>
  <r>
    <x v="2"/>
    <n v="2003"/>
    <n v="3"/>
    <s v="purpule"/>
    <x v="0"/>
    <x v="0"/>
    <n v="5600"/>
    <x v="0"/>
    <d v="2023-01-04T00:00:00"/>
    <d v="2023-10-04T00:00:00"/>
  </r>
  <r>
    <x v="3"/>
    <n v="2005"/>
    <n v="1"/>
    <s v="Yellow"/>
    <x v="0"/>
    <x v="2"/>
    <n v="5600"/>
    <x v="0"/>
    <d v="2023-01-05T00:00:00"/>
    <d v="2023-10-05T00:00:00"/>
  </r>
  <r>
    <x v="4"/>
    <n v="2015"/>
    <n v="2"/>
    <s v="Green"/>
    <x v="0"/>
    <x v="3"/>
    <n v="5600"/>
    <x v="0"/>
    <d v="2023-01-06T00:00:00"/>
    <d v="2023-10-06T00:00:00"/>
  </r>
  <r>
    <x v="5"/>
    <n v="2018"/>
    <n v="3"/>
    <s v="purpule"/>
    <x v="1"/>
    <x v="2"/>
    <n v="5600"/>
    <x v="0"/>
    <d v="2023-01-07T00:00:00"/>
    <d v="2023-10-07T00:00:00"/>
  </r>
  <r>
    <x v="6"/>
    <n v="2019"/>
    <n v="1"/>
    <s v="Green"/>
    <x v="1"/>
    <x v="2"/>
    <n v="4700"/>
    <x v="1"/>
    <d v="2023-01-08T00:00:00"/>
    <d v="2023-10-08T00:00:00"/>
  </r>
  <r>
    <x v="7"/>
    <n v="2020"/>
    <n v="2"/>
    <s v="purpule"/>
    <x v="1"/>
    <x v="2"/>
    <n v="1500"/>
    <x v="2"/>
    <d v="2023-01-09T00:00:00"/>
    <d v="2023-10-09T00:00:00"/>
  </r>
  <r>
    <x v="4"/>
    <n v="2022"/>
    <n v="3"/>
    <s v="purpule"/>
    <x v="1"/>
    <x v="1"/>
    <n v="3500"/>
    <x v="3"/>
    <d v="2023-01-10T00:00:00"/>
    <d v="2023-10-10T00:00:00"/>
  </r>
  <r>
    <x v="6"/>
    <n v="2021"/>
    <n v="1"/>
    <s v="purpule"/>
    <x v="0"/>
    <x v="1"/>
    <n v="5888"/>
    <x v="0"/>
    <d v="2023-01-11T00:00:00"/>
    <d v="2023-10-11T00:00:00"/>
  </r>
  <r>
    <x v="4"/>
    <n v="2000"/>
    <n v="2"/>
    <s v="Green"/>
    <x v="0"/>
    <x v="1"/>
    <n v="6555"/>
    <x v="4"/>
    <d v="2023-01-12T00:00:00"/>
    <d v="2023-10-12T00:00:00"/>
  </r>
  <r>
    <x v="5"/>
    <n v="2005"/>
    <n v="3"/>
    <s v="purpule"/>
    <x v="0"/>
    <x v="4"/>
    <n v="4755"/>
    <x v="1"/>
    <d v="2023-01-13T00:00:00"/>
    <d v="2023-10-13T00:00:00"/>
  </r>
  <r>
    <x v="4"/>
    <n v="2006"/>
    <n v="1"/>
    <s v="Yellow"/>
    <x v="1"/>
    <x v="4"/>
    <n v="2144"/>
    <x v="5"/>
    <d v="2023-01-14T00:00:00"/>
    <d v="2023-10-1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5A68E-49AA-4988-9EE0-E0C0ABF3304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24:E32" firstHeaderRow="1" firstDataRow="2" firstDataCol="1"/>
  <pivotFields count="11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4"/>
        <item x="1"/>
        <item x="0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81">
        <item x="2"/>
        <item x="0"/>
        <item x="1"/>
        <item x="3"/>
        <item x="4"/>
        <item x="5"/>
        <item x="7"/>
        <item x="8"/>
        <item x="10"/>
        <item x="6"/>
        <item x="9"/>
        <item x="13"/>
        <item x="12"/>
        <item x="15"/>
        <item x="11"/>
        <item x="18"/>
        <item x="16"/>
        <item x="22"/>
        <item x="19"/>
        <item x="20"/>
        <item x="14"/>
        <item x="21"/>
        <item x="17"/>
        <item x="26"/>
        <item x="24"/>
        <item x="27"/>
        <item x="28"/>
        <item x="25"/>
        <item x="33"/>
        <item x="29"/>
        <item x="36"/>
        <item x="31"/>
        <item x="23"/>
        <item x="30"/>
        <item x="35"/>
        <item x="39"/>
        <item x="43"/>
        <item x="32"/>
        <item x="42"/>
        <item x="46"/>
        <item x="38"/>
        <item x="45"/>
        <item x="44"/>
        <item x="41"/>
        <item x="37"/>
        <item x="53"/>
        <item x="40"/>
        <item x="51"/>
        <item x="49"/>
        <item x="50"/>
        <item x="52"/>
        <item x="34"/>
        <item x="48"/>
        <item x="54"/>
        <item x="47"/>
        <item x="58"/>
        <item x="56"/>
        <item x="62"/>
        <item x="55"/>
        <item x="60"/>
        <item x="59"/>
        <item x="61"/>
        <item x="65"/>
        <item x="70"/>
        <item x="57"/>
        <item x="63"/>
        <item x="66"/>
        <item x="69"/>
        <item x="67"/>
        <item x="72"/>
        <item x="71"/>
        <item x="68"/>
        <item x="73"/>
        <item x="75"/>
        <item x="77"/>
        <item x="74"/>
        <item x="78"/>
        <item x="76"/>
        <item x="79"/>
        <item x="64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AR Gross Amount" fld="8" baseField="0" baseItem="0"/>
  </dataFields>
  <formats count="16">
    <format dxfId="33">
      <pivotArea dataOnly="0" labelOnly="1" fieldPosition="0">
        <references count="1">
          <reference field="10" count="1">
            <x v="1"/>
          </reference>
        </references>
      </pivotArea>
    </format>
    <format dxfId="32">
      <pivotArea dataOnly="0" labelOnly="1" fieldPosition="0">
        <references count="1">
          <reference field="10" count="1">
            <x v="0"/>
          </reference>
        </references>
      </pivotArea>
    </format>
    <format dxfId="31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29">
      <pivotArea type="origin" dataOnly="0" labelOnly="1" outline="0" fieldPosition="0"/>
    </format>
    <format dxfId="28">
      <pivotArea field="10" type="button" dataOnly="0" labelOnly="1" outline="0" axis="axisCol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0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0" count="0"/>
        </references>
      </pivotArea>
    </format>
    <format dxfId="18">
      <pivotArea dataOnly="0" labelOnly="1" grandCol="1" outline="0" fieldPosition="0"/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912EA-C205-4BB4-B43C-08BD2DBD51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0:E18" firstHeaderRow="1" firstDataRow="2" firstDataCol="1"/>
  <pivotFields count="11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4"/>
        <item x="1"/>
        <item x="0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81">
        <item x="2"/>
        <item x="0"/>
        <item x="1"/>
        <item x="3"/>
        <item x="4"/>
        <item x="5"/>
        <item x="7"/>
        <item x="8"/>
        <item x="10"/>
        <item x="6"/>
        <item x="9"/>
        <item x="13"/>
        <item x="12"/>
        <item x="15"/>
        <item x="11"/>
        <item x="18"/>
        <item x="16"/>
        <item x="22"/>
        <item x="19"/>
        <item x="20"/>
        <item x="14"/>
        <item x="21"/>
        <item x="17"/>
        <item x="26"/>
        <item x="24"/>
        <item x="27"/>
        <item x="28"/>
        <item x="25"/>
        <item x="33"/>
        <item x="29"/>
        <item x="36"/>
        <item x="31"/>
        <item x="23"/>
        <item x="30"/>
        <item x="35"/>
        <item x="39"/>
        <item x="43"/>
        <item x="32"/>
        <item x="42"/>
        <item x="46"/>
        <item x="38"/>
        <item x="45"/>
        <item x="44"/>
        <item x="41"/>
        <item x="37"/>
        <item x="53"/>
        <item x="40"/>
        <item x="51"/>
        <item x="49"/>
        <item x="50"/>
        <item x="52"/>
        <item x="34"/>
        <item x="48"/>
        <item x="54"/>
        <item x="47"/>
        <item x="58"/>
        <item x="56"/>
        <item x="62"/>
        <item x="55"/>
        <item x="60"/>
        <item x="59"/>
        <item x="61"/>
        <item x="65"/>
        <item x="70"/>
        <item x="57"/>
        <item x="63"/>
        <item x="66"/>
        <item x="69"/>
        <item x="67"/>
        <item x="72"/>
        <item x="71"/>
        <item x="68"/>
        <item x="73"/>
        <item x="75"/>
        <item x="77"/>
        <item x="74"/>
        <item x="78"/>
        <item x="76"/>
        <item x="79"/>
        <item x="64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AR Gross Amount" fld="8" baseField="0" baseItem="0"/>
  </dataFields>
  <formats count="16">
    <format dxfId="49">
      <pivotArea dataOnly="0" labelOnly="1" fieldPosition="0">
        <references count="1">
          <reference field="10" count="1">
            <x v="1"/>
          </reference>
        </references>
      </pivotArea>
    </format>
    <format dxfId="48">
      <pivotArea dataOnly="0" labelOnly="1" fieldPosition="0">
        <references count="1">
          <reference field="10" count="1">
            <x v="0"/>
          </reference>
        </references>
      </pivotArea>
    </format>
    <format dxfId="47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46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45">
      <pivotArea type="origin" dataOnly="0" labelOnly="1" outline="0" fieldPosition="0"/>
    </format>
    <format dxfId="44">
      <pivotArea field="10" type="button" dataOnly="0" labelOnly="1" outline="0" axis="axisCol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0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10" count="0"/>
        </references>
      </pivotArea>
    </format>
    <format dxfId="34">
      <pivotArea dataOnly="0" labelOnly="1" grandCol="1" outline="0" fieldPosition="0"/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C5CD6-A526-42C7-80E7-4BC449E4B2D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17:E225" firstHeaderRow="1" firstDataRow="2" firstDataCol="1"/>
  <pivotFields count="11">
    <pivotField showAll="0"/>
    <pivotField axis="axisRow" showAll="0">
      <items count="7">
        <item x="4"/>
        <item x="1"/>
        <item x="0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AR Gross Amount" fld="8" baseField="0" baseItem="0"/>
  </dataFields>
  <chartFormats count="3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8224F-3A83-4538-8CFD-3507323107A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B44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dataField="1" showAll="0"/>
    <pivotField numFmtId="14" showAll="0"/>
    <pivotField numFmtId="14" showAll="0"/>
  </pivotFields>
  <rowFields count="2">
    <field x="5"/>
    <field x="4"/>
  </rowFields>
  <rowItems count="14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t="grand">
      <x/>
    </i>
  </rowItems>
  <colItems count="1">
    <i/>
  </colItems>
  <dataFields count="1">
    <dataField name="Count of Final price" fld="7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FAA01-CB47-4739-8A63-8ECFD6309DE9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26" firstHeaderRow="0" firstDataRow="1" firstDataCol="1"/>
  <pivotFields count="10">
    <pivotField axis="axisRow" showAll="0">
      <items count="9">
        <item x="3"/>
        <item x="7"/>
        <item x="2"/>
        <item x="4"/>
        <item x="5"/>
        <item x="1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7">
        <item x="2"/>
        <item x="5"/>
        <item x="3"/>
        <item x="1"/>
        <item x="0"/>
        <item x="4"/>
        <item t="default"/>
      </items>
    </pivotField>
    <pivotField numFmtId="14" showAll="0"/>
    <pivotField numFmtId="1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inal price" fld="7" subtotal="count" baseField="0" baseItem="0"/>
    <dataField name="Sum of Final price" fld="7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B88BB-ED8B-4EEB-8BD7-A735C09EDD3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10">
    <pivotField axis="axisRow" showAll="0">
      <items count="9">
        <item x="3"/>
        <item x="7"/>
        <item x="2"/>
        <item x="4"/>
        <item x="5"/>
        <item x="1"/>
        <item x="6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2"/>
        <item x="4"/>
        <item x="1"/>
        <item x="0"/>
        <item t="default"/>
      </items>
    </pivotField>
    <pivotField showAll="0"/>
    <pivotField dataField="1" showAll="0"/>
    <pivotField numFmtId="14" showAll="0"/>
    <pivotField numFmtId="1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in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52F28-1879-4B71-902D-48E04859C81E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8:C62" firstHeaderRow="1" firstDataRow="1" firstDataCol="2"/>
  <pivotFields count="1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4"/>
  </rowFields>
  <rowItems count="14">
    <i>
      <x/>
      <x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t="default">
      <x v="4"/>
    </i>
    <i t="grand">
      <x/>
    </i>
  </rowItems>
  <colItems count="1">
    <i/>
  </colItems>
  <dataFields count="1">
    <dataField name="Count of Final price" fld="7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5DB1-BD04-49C5-843D-92E9879DE014}">
  <sheetPr>
    <tabColor rgb="FFFFFF00"/>
  </sheetPr>
  <dimension ref="A3:G11"/>
  <sheetViews>
    <sheetView zoomScale="145" zoomScaleNormal="145" workbookViewId="0">
      <selection activeCell="E19" sqref="E19"/>
    </sheetView>
  </sheetViews>
  <sheetFormatPr defaultRowHeight="15"/>
  <cols>
    <col min="1" max="1" width="16.28515625" customWidth="1"/>
  </cols>
  <sheetData>
    <row r="3" spans="1:7">
      <c r="A3" s="339" t="s">
        <v>301</v>
      </c>
      <c r="B3" s="339"/>
      <c r="C3" s="339"/>
      <c r="D3" s="339"/>
      <c r="E3" s="339"/>
      <c r="F3" s="339"/>
    </row>
    <row r="4" spans="1:7">
      <c r="A4" s="339"/>
      <c r="B4" s="339"/>
      <c r="C4" s="339"/>
      <c r="D4" s="339"/>
      <c r="E4" s="339"/>
      <c r="F4" s="339"/>
    </row>
    <row r="5" spans="1:7" ht="15.75" thickBot="1"/>
    <row r="6" spans="1:7" ht="28.5" customHeight="1" thickBot="1">
      <c r="A6" s="336" t="s">
        <v>302</v>
      </c>
      <c r="B6" s="337"/>
      <c r="C6" s="337"/>
      <c r="D6" s="337"/>
      <c r="E6" s="337"/>
      <c r="F6" s="337"/>
      <c r="G6" s="338"/>
    </row>
    <row r="7" spans="1:7" ht="27" customHeight="1" thickBot="1">
      <c r="A7" s="336" t="s">
        <v>303</v>
      </c>
      <c r="B7" s="337"/>
      <c r="C7" s="337"/>
      <c r="D7" s="337"/>
      <c r="E7" s="337"/>
      <c r="F7" s="337"/>
      <c r="G7" s="338"/>
    </row>
    <row r="8" spans="1:7" ht="30.75" customHeight="1" thickBot="1">
      <c r="A8" s="336" t="s">
        <v>304</v>
      </c>
      <c r="B8" s="337"/>
      <c r="C8" s="337"/>
      <c r="D8" s="337"/>
      <c r="E8" s="337"/>
      <c r="F8" s="337"/>
      <c r="G8" s="338"/>
    </row>
    <row r="9" spans="1:7" ht="30" customHeight="1" thickBot="1">
      <c r="A9" s="336" t="s">
        <v>305</v>
      </c>
      <c r="B9" s="337"/>
      <c r="C9" s="337"/>
      <c r="D9" s="337"/>
      <c r="E9" s="337"/>
      <c r="F9" s="337"/>
      <c r="G9" s="338"/>
    </row>
    <row r="10" spans="1:7" ht="26.25" customHeight="1" thickBot="1">
      <c r="A10" s="336" t="s">
        <v>306</v>
      </c>
      <c r="B10" s="337"/>
      <c r="C10" s="337"/>
      <c r="D10" s="337"/>
      <c r="E10" s="337"/>
      <c r="F10" s="337"/>
      <c r="G10" s="338"/>
    </row>
    <row r="11" spans="1:7" ht="36.75" customHeight="1" thickBot="1">
      <c r="A11" s="336" t="s">
        <v>307</v>
      </c>
      <c r="B11" s="337"/>
      <c r="C11" s="337"/>
      <c r="D11" s="337"/>
      <c r="E11" s="337"/>
      <c r="F11" s="337"/>
      <c r="G11" s="338"/>
    </row>
  </sheetData>
  <mergeCells count="7">
    <mergeCell ref="A11:G11"/>
    <mergeCell ref="A3:F4"/>
    <mergeCell ref="A6:G6"/>
    <mergeCell ref="A7:G7"/>
    <mergeCell ref="A8:G8"/>
    <mergeCell ref="A9:G9"/>
    <mergeCell ref="A10:G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0C17-116D-4D71-A8C3-FFBCF5BBC5DC}">
  <sheetPr>
    <tabColor rgb="FFFFFF00"/>
  </sheetPr>
  <dimension ref="A1:Q77"/>
  <sheetViews>
    <sheetView topLeftCell="E1" zoomScale="190" zoomScaleNormal="190" workbookViewId="0">
      <selection activeCell="L6" sqref="L6"/>
    </sheetView>
  </sheetViews>
  <sheetFormatPr defaultRowHeight="15"/>
  <cols>
    <col min="1" max="1" width="9.28515625" bestFit="1" customWidth="1"/>
    <col min="2" max="2" width="11.5703125" customWidth="1"/>
    <col min="3" max="3" width="24.28515625" bestFit="1" customWidth="1"/>
    <col min="4" max="4" width="13" bestFit="1" customWidth="1"/>
    <col min="5" max="5" width="16.7109375" bestFit="1" customWidth="1"/>
    <col min="6" max="6" width="9.28515625" bestFit="1" customWidth="1"/>
    <col min="7" max="7" width="13.42578125" bestFit="1" customWidth="1"/>
    <col min="8" max="8" width="20.140625" customWidth="1"/>
    <col min="12" max="12" width="10.140625" customWidth="1"/>
    <col min="16" max="16" width="6.5703125" customWidth="1"/>
    <col min="17" max="17" width="7.28515625" customWidth="1"/>
  </cols>
  <sheetData>
    <row r="1" spans="1:17">
      <c r="A1" s="136"/>
      <c r="B1" s="84"/>
      <c r="C1" s="84"/>
      <c r="D1" s="84"/>
      <c r="E1" s="84"/>
      <c r="F1" s="84"/>
      <c r="G1" s="84"/>
      <c r="H1" s="84"/>
      <c r="I1" s="85"/>
    </row>
    <row r="2" spans="1:17">
      <c r="A2" s="89" t="s">
        <v>981</v>
      </c>
      <c r="B2" s="68"/>
      <c r="C2" s="68"/>
      <c r="D2" s="68"/>
      <c r="E2" s="68"/>
      <c r="F2" s="68"/>
      <c r="G2" s="68"/>
      <c r="H2" s="68"/>
      <c r="I2" s="88"/>
    </row>
    <row r="3" spans="1:17">
      <c r="A3" s="89" t="s">
        <v>982</v>
      </c>
      <c r="B3" s="68"/>
      <c r="C3" s="68"/>
      <c r="D3" s="68"/>
      <c r="E3" s="68"/>
      <c r="F3" s="68"/>
      <c r="G3" s="68"/>
      <c r="H3" s="68"/>
      <c r="I3" s="88"/>
    </row>
    <row r="4" spans="1:17">
      <c r="A4" s="89"/>
      <c r="B4" s="68"/>
      <c r="C4" s="68"/>
      <c r="E4" s="68"/>
      <c r="F4" s="68"/>
      <c r="G4" s="68"/>
      <c r="H4" s="68"/>
      <c r="I4" s="88"/>
    </row>
    <row r="5" spans="1:17">
      <c r="A5" s="239" t="s">
        <v>983</v>
      </c>
      <c r="B5" s="71"/>
      <c r="C5" s="71"/>
      <c r="D5" s="51"/>
      <c r="E5" s="71"/>
      <c r="F5" s="71"/>
      <c r="G5" s="71"/>
      <c r="H5" s="71">
        <f>COUNTIFS(C9:C40,"Spanish",B9:B40,"South America")</f>
        <v>1</v>
      </c>
      <c r="I5" s="88"/>
      <c r="L5" s="244" t="s">
        <v>1091</v>
      </c>
      <c r="M5" s="244" t="s">
        <v>803</v>
      </c>
      <c r="N5" s="244" t="s">
        <v>714</v>
      </c>
      <c r="O5" s="244" t="s">
        <v>1074</v>
      </c>
      <c r="P5" s="244" t="s">
        <v>1075</v>
      </c>
      <c r="Q5" s="244" t="s">
        <v>715</v>
      </c>
    </row>
    <row r="6" spans="1:17">
      <c r="A6" s="239" t="s">
        <v>984</v>
      </c>
      <c r="B6" s="71"/>
      <c r="C6" s="71"/>
      <c r="D6" s="51"/>
      <c r="E6" s="71"/>
      <c r="F6" s="71"/>
      <c r="G6" s="71"/>
      <c r="H6" s="71">
        <f>COUNTIFS(D9:D40,"&gt;100000000",E9:E40,"&lt;1000000")</f>
        <v>5</v>
      </c>
      <c r="I6" s="88"/>
      <c r="L6" s="246" t="s">
        <v>769</v>
      </c>
      <c r="M6" s="246" t="s">
        <v>806</v>
      </c>
      <c r="N6" s="246" t="s">
        <v>1076</v>
      </c>
      <c r="O6" s="246" t="s">
        <v>1077</v>
      </c>
      <c r="P6" s="246">
        <v>80</v>
      </c>
      <c r="Q6" s="246" t="s">
        <v>1078</v>
      </c>
    </row>
    <row r="7" spans="1:17" ht="15.75" thickBot="1">
      <c r="A7" s="89"/>
      <c r="B7" s="68"/>
      <c r="C7" s="68"/>
      <c r="D7" s="68"/>
      <c r="E7" s="68"/>
      <c r="F7" s="68"/>
      <c r="G7" s="68"/>
      <c r="H7" s="68"/>
      <c r="I7" s="88"/>
      <c r="L7" s="246" t="s">
        <v>938</v>
      </c>
      <c r="M7" s="246" t="s">
        <v>809</v>
      </c>
      <c r="N7" s="246" t="s">
        <v>1076</v>
      </c>
      <c r="O7" s="246" t="s">
        <v>1077</v>
      </c>
      <c r="P7" s="246">
        <v>75</v>
      </c>
      <c r="Q7" s="246" t="s">
        <v>1078</v>
      </c>
    </row>
    <row r="8" spans="1:17">
      <c r="A8" s="324" t="s">
        <v>881</v>
      </c>
      <c r="B8" s="319" t="s">
        <v>985</v>
      </c>
      <c r="C8" s="320" t="s">
        <v>986</v>
      </c>
      <c r="D8" s="320" t="s">
        <v>923</v>
      </c>
      <c r="E8" s="320" t="s">
        <v>987</v>
      </c>
      <c r="F8" s="320" t="s">
        <v>988</v>
      </c>
      <c r="G8" s="321" t="s">
        <v>989</v>
      </c>
      <c r="H8" s="68"/>
      <c r="I8" s="88"/>
      <c r="L8" s="246" t="s">
        <v>1079</v>
      </c>
      <c r="M8" s="246" t="s">
        <v>806</v>
      </c>
      <c r="N8" s="246" t="s">
        <v>1080</v>
      </c>
      <c r="O8" s="246" t="s">
        <v>1077</v>
      </c>
      <c r="P8" s="246">
        <v>60</v>
      </c>
      <c r="Q8" s="246" t="s">
        <v>1081</v>
      </c>
    </row>
    <row r="9" spans="1:17">
      <c r="A9" s="325" t="s">
        <v>990</v>
      </c>
      <c r="B9" s="322" t="s">
        <v>991</v>
      </c>
      <c r="C9" s="71" t="s">
        <v>992</v>
      </c>
      <c r="D9" s="237">
        <v>1397715000</v>
      </c>
      <c r="E9" s="237">
        <v>9596960</v>
      </c>
      <c r="F9" s="71" t="s">
        <v>993</v>
      </c>
      <c r="G9" s="237">
        <v>14343</v>
      </c>
      <c r="H9" s="68"/>
      <c r="I9" s="88"/>
      <c r="L9" s="246" t="s">
        <v>942</v>
      </c>
      <c r="M9" s="246" t="s">
        <v>809</v>
      </c>
      <c r="N9" s="246" t="s">
        <v>1080</v>
      </c>
      <c r="O9" s="246" t="s">
        <v>1082</v>
      </c>
      <c r="P9" s="246">
        <v>65</v>
      </c>
      <c r="Q9" s="246" t="s">
        <v>1081</v>
      </c>
    </row>
    <row r="10" spans="1:17">
      <c r="A10" s="325" t="s">
        <v>994</v>
      </c>
      <c r="B10" s="322" t="s">
        <v>991</v>
      </c>
      <c r="C10" s="71" t="s">
        <v>995</v>
      </c>
      <c r="D10" s="237">
        <v>1366417754</v>
      </c>
      <c r="E10" s="237">
        <v>3287263</v>
      </c>
      <c r="F10" s="71" t="s">
        <v>996</v>
      </c>
      <c r="G10" s="237">
        <v>2611</v>
      </c>
      <c r="H10" s="68"/>
      <c r="I10" s="88"/>
      <c r="L10" s="246" t="s">
        <v>1083</v>
      </c>
      <c r="M10" s="246" t="s">
        <v>806</v>
      </c>
      <c r="N10" s="246" t="s">
        <v>1084</v>
      </c>
      <c r="O10" s="246" t="s">
        <v>1077</v>
      </c>
      <c r="P10" s="246">
        <v>90</v>
      </c>
      <c r="Q10" s="246" t="s">
        <v>1078</v>
      </c>
    </row>
    <row r="11" spans="1:17" ht="12" customHeight="1">
      <c r="A11" s="325" t="s">
        <v>997</v>
      </c>
      <c r="B11" s="322" t="s">
        <v>998</v>
      </c>
      <c r="C11" s="71" t="s">
        <v>999</v>
      </c>
      <c r="D11" s="237">
        <v>328239523</v>
      </c>
      <c r="E11" s="237">
        <v>9833517</v>
      </c>
      <c r="F11" s="71" t="s">
        <v>1000</v>
      </c>
      <c r="G11" s="237">
        <v>22675</v>
      </c>
      <c r="H11" s="68"/>
      <c r="I11" s="88"/>
      <c r="L11" s="246" t="s">
        <v>770</v>
      </c>
      <c r="M11" s="246" t="s">
        <v>809</v>
      </c>
      <c r="N11" s="246" t="s">
        <v>1084</v>
      </c>
      <c r="O11" s="246" t="s">
        <v>1077</v>
      </c>
      <c r="P11" s="246">
        <v>95</v>
      </c>
      <c r="Q11" s="246" t="s">
        <v>1078</v>
      </c>
    </row>
    <row r="12" spans="1:17" ht="13.5" customHeight="1">
      <c r="A12" s="325" t="s">
        <v>1001</v>
      </c>
      <c r="B12" s="322" t="s">
        <v>991</v>
      </c>
      <c r="C12" s="71" t="s">
        <v>1002</v>
      </c>
      <c r="D12" s="237">
        <v>270203917</v>
      </c>
      <c r="E12" s="237">
        <v>1904569</v>
      </c>
      <c r="F12" s="71" t="s">
        <v>1003</v>
      </c>
      <c r="G12" s="237">
        <v>1119</v>
      </c>
      <c r="H12" s="68"/>
      <c r="I12" s="88"/>
      <c r="L12" s="246" t="s">
        <v>606</v>
      </c>
      <c r="M12" s="246" t="s">
        <v>806</v>
      </c>
      <c r="N12" s="246" t="s">
        <v>1076</v>
      </c>
      <c r="O12" s="246" t="s">
        <v>1077</v>
      </c>
      <c r="P12" s="246">
        <v>85</v>
      </c>
      <c r="Q12" s="246" t="s">
        <v>1078</v>
      </c>
    </row>
    <row r="13" spans="1:17">
      <c r="A13" s="325" t="s">
        <v>1004</v>
      </c>
      <c r="B13" s="322" t="s">
        <v>991</v>
      </c>
      <c r="C13" s="71" t="s">
        <v>1005</v>
      </c>
      <c r="D13" s="237">
        <v>216565318</v>
      </c>
      <c r="E13" s="237">
        <v>796095</v>
      </c>
      <c r="F13" s="71" t="s">
        <v>1006</v>
      </c>
      <c r="G13" s="71">
        <v>304</v>
      </c>
      <c r="H13" s="68"/>
      <c r="I13" s="88"/>
      <c r="L13" s="246" t="s">
        <v>1085</v>
      </c>
      <c r="M13" s="246" t="s">
        <v>809</v>
      </c>
      <c r="N13" s="246" t="s">
        <v>1080</v>
      </c>
      <c r="O13" s="246" t="s">
        <v>1082</v>
      </c>
      <c r="P13" s="246">
        <v>75</v>
      </c>
      <c r="Q13" s="246" t="s">
        <v>1078</v>
      </c>
    </row>
    <row r="14" spans="1:17" ht="13.5" customHeight="1">
      <c r="A14" s="325" t="s">
        <v>1007</v>
      </c>
      <c r="B14" s="322" t="s">
        <v>1008</v>
      </c>
      <c r="C14" s="71" t="s">
        <v>1009</v>
      </c>
      <c r="D14" s="237">
        <v>212559417</v>
      </c>
      <c r="E14" s="237">
        <v>8515770</v>
      </c>
      <c r="F14" s="71" t="s">
        <v>1010</v>
      </c>
      <c r="G14" s="237">
        <v>1840</v>
      </c>
      <c r="H14" s="68"/>
      <c r="I14" s="88"/>
      <c r="L14" s="246" t="s">
        <v>961</v>
      </c>
      <c r="M14" s="246" t="s">
        <v>806</v>
      </c>
      <c r="N14" s="246" t="s">
        <v>1084</v>
      </c>
      <c r="O14" s="246" t="s">
        <v>1077</v>
      </c>
      <c r="P14" s="246">
        <v>70</v>
      </c>
      <c r="Q14" s="246" t="s">
        <v>1078</v>
      </c>
    </row>
    <row r="15" spans="1:17">
      <c r="A15" s="325" t="s">
        <v>1011</v>
      </c>
      <c r="B15" s="322" t="s">
        <v>1012</v>
      </c>
      <c r="C15" s="71" t="s">
        <v>999</v>
      </c>
      <c r="D15" s="237">
        <v>200963599</v>
      </c>
      <c r="E15" s="237">
        <v>923768</v>
      </c>
      <c r="F15" s="71" t="s">
        <v>1013</v>
      </c>
      <c r="G15" s="71">
        <v>448</v>
      </c>
      <c r="H15" s="68"/>
      <c r="I15" s="88"/>
      <c r="L15" s="246" t="s">
        <v>1086</v>
      </c>
      <c r="M15" s="246" t="s">
        <v>809</v>
      </c>
      <c r="N15" s="246" t="s">
        <v>1076</v>
      </c>
      <c r="O15" s="246" t="s">
        <v>1077</v>
      </c>
      <c r="P15" s="246">
        <v>80</v>
      </c>
      <c r="Q15" s="246" t="s">
        <v>1078</v>
      </c>
    </row>
    <row r="16" spans="1:17" ht="13.5" customHeight="1">
      <c r="A16" s="325" t="s">
        <v>1014</v>
      </c>
      <c r="B16" s="322" t="s">
        <v>991</v>
      </c>
      <c r="C16" s="71" t="s">
        <v>1015</v>
      </c>
      <c r="D16" s="237">
        <v>163046161</v>
      </c>
      <c r="E16" s="237">
        <v>148460</v>
      </c>
      <c r="F16" s="71" t="s">
        <v>1016</v>
      </c>
      <c r="G16" s="71">
        <v>303</v>
      </c>
      <c r="H16" s="68"/>
      <c r="I16" s="88"/>
      <c r="L16" s="246" t="s">
        <v>958</v>
      </c>
      <c r="M16" s="246" t="s">
        <v>806</v>
      </c>
      <c r="N16" s="246" t="s">
        <v>1080</v>
      </c>
      <c r="O16" s="246" t="s">
        <v>1077</v>
      </c>
      <c r="P16" s="246">
        <v>65</v>
      </c>
      <c r="Q16" s="246" t="s">
        <v>1081</v>
      </c>
    </row>
    <row r="17" spans="1:17">
      <c r="A17" s="325" t="s">
        <v>903</v>
      </c>
      <c r="B17" s="322" t="s">
        <v>1017</v>
      </c>
      <c r="C17" s="71" t="s">
        <v>1018</v>
      </c>
      <c r="D17" s="237">
        <v>144373535</v>
      </c>
      <c r="E17" s="237">
        <v>17098240</v>
      </c>
      <c r="F17" s="71" t="s">
        <v>1019</v>
      </c>
      <c r="G17" s="237">
        <v>1700</v>
      </c>
      <c r="H17" s="68"/>
      <c r="I17" s="88"/>
      <c r="L17" s="246" t="s">
        <v>1087</v>
      </c>
      <c r="M17" s="246" t="s">
        <v>809</v>
      </c>
      <c r="N17" s="246" t="s">
        <v>1084</v>
      </c>
      <c r="O17" s="246" t="s">
        <v>1082</v>
      </c>
      <c r="P17" s="246">
        <v>90</v>
      </c>
      <c r="Q17" s="246" t="s">
        <v>1078</v>
      </c>
    </row>
    <row r="18" spans="1:17" ht="14.25" customHeight="1">
      <c r="A18" s="325" t="s">
        <v>1020</v>
      </c>
      <c r="B18" s="322" t="s">
        <v>998</v>
      </c>
      <c r="C18" s="71" t="s">
        <v>1021</v>
      </c>
      <c r="D18" s="237">
        <v>126014024</v>
      </c>
      <c r="E18" s="237">
        <v>1964375</v>
      </c>
      <c r="F18" s="71" t="s">
        <v>1022</v>
      </c>
      <c r="G18" s="237">
        <v>1258</v>
      </c>
      <c r="H18" s="68"/>
      <c r="I18" s="88"/>
      <c r="L18" s="246" t="s">
        <v>945</v>
      </c>
      <c r="M18" s="246" t="s">
        <v>806</v>
      </c>
      <c r="N18" s="246" t="s">
        <v>1076</v>
      </c>
      <c r="O18" s="246" t="s">
        <v>1077</v>
      </c>
      <c r="P18" s="246">
        <v>95</v>
      </c>
      <c r="Q18" s="246" t="s">
        <v>1078</v>
      </c>
    </row>
    <row r="19" spans="1:17">
      <c r="A19" s="325" t="s">
        <v>1023</v>
      </c>
      <c r="B19" s="322" t="s">
        <v>991</v>
      </c>
      <c r="C19" s="71" t="s">
        <v>1024</v>
      </c>
      <c r="D19" s="237">
        <v>126264931</v>
      </c>
      <c r="E19" s="237">
        <v>377944</v>
      </c>
      <c r="F19" s="71" t="s">
        <v>1025</v>
      </c>
      <c r="G19" s="237">
        <v>5082</v>
      </c>
      <c r="H19" s="68"/>
      <c r="I19" s="88"/>
      <c r="L19" s="246" t="s">
        <v>1088</v>
      </c>
      <c r="M19" s="246" t="s">
        <v>809</v>
      </c>
      <c r="N19" s="246" t="s">
        <v>1080</v>
      </c>
      <c r="O19" s="246" t="s">
        <v>1077</v>
      </c>
      <c r="P19" s="246">
        <v>85</v>
      </c>
      <c r="Q19" s="246" t="s">
        <v>1078</v>
      </c>
    </row>
    <row r="20" spans="1:17" ht="15.75" thickBot="1">
      <c r="A20" s="325" t="s">
        <v>1026</v>
      </c>
      <c r="B20" s="322" t="s">
        <v>1012</v>
      </c>
      <c r="C20" s="71" t="s">
        <v>1027</v>
      </c>
      <c r="D20" s="237">
        <v>112078730</v>
      </c>
      <c r="E20" s="237">
        <v>1104300</v>
      </c>
      <c r="F20" s="71" t="s">
        <v>1028</v>
      </c>
      <c r="G20" s="71">
        <v>96</v>
      </c>
      <c r="H20" s="68"/>
      <c r="I20" s="88"/>
      <c r="L20" s="245"/>
      <c r="M20" s="245"/>
      <c r="N20" s="245"/>
      <c r="O20" s="245"/>
      <c r="P20" s="245"/>
      <c r="Q20" s="245"/>
    </row>
    <row r="21" spans="1:17" ht="18.75" customHeight="1" thickBot="1">
      <c r="A21" s="325" t="s">
        <v>1029</v>
      </c>
      <c r="B21" s="322" t="s">
        <v>991</v>
      </c>
      <c r="C21" s="71" t="s">
        <v>1030</v>
      </c>
      <c r="D21" s="237">
        <v>108116615</v>
      </c>
      <c r="E21" s="237">
        <v>300000</v>
      </c>
      <c r="F21" s="71" t="s">
        <v>1031</v>
      </c>
      <c r="G21" s="71">
        <v>377</v>
      </c>
      <c r="H21" s="68"/>
      <c r="I21" s="88"/>
      <c r="L21" s="424" t="s">
        <v>1089</v>
      </c>
      <c r="M21" s="425"/>
      <c r="N21" s="425"/>
      <c r="O21" s="425"/>
      <c r="P21" s="426"/>
      <c r="Q21" s="245"/>
    </row>
    <row r="22" spans="1:17" ht="18.75" customHeight="1" thickBot="1">
      <c r="A22" s="325"/>
      <c r="B22" s="322"/>
      <c r="C22" s="71"/>
      <c r="D22" s="237"/>
      <c r="E22" s="237"/>
      <c r="F22" s="71"/>
      <c r="G22" s="71"/>
      <c r="H22" s="68"/>
      <c r="I22" s="88"/>
      <c r="L22" s="327" t="s">
        <v>829</v>
      </c>
      <c r="M22" s="326">
        <f>COUNTIFS(O6:O19,"Math",Q6:Q19,"Pass")</f>
        <v>9</v>
      </c>
      <c r="N22" s="326"/>
      <c r="O22" s="326"/>
      <c r="P22" s="223"/>
      <c r="Q22" s="245"/>
    </row>
    <row r="23" spans="1:17" ht="18.75" customHeight="1">
      <c r="A23" s="325"/>
      <c r="B23" s="322"/>
      <c r="C23" s="71"/>
      <c r="D23" s="237"/>
      <c r="E23" s="237"/>
      <c r="F23" s="71"/>
      <c r="G23" s="71"/>
      <c r="H23" s="68"/>
      <c r="I23" s="88"/>
      <c r="L23" s="326"/>
      <c r="M23" s="326"/>
      <c r="N23" s="326"/>
      <c r="O23" s="326"/>
      <c r="P23" s="223"/>
      <c r="Q23" s="245"/>
    </row>
    <row r="24" spans="1:17" ht="15.75" thickBot="1">
      <c r="A24" s="325" t="s">
        <v>1032</v>
      </c>
      <c r="B24" s="322" t="s">
        <v>1012</v>
      </c>
      <c r="C24" s="71" t="s">
        <v>1033</v>
      </c>
      <c r="D24" s="237">
        <v>100388073</v>
      </c>
      <c r="E24" s="237">
        <v>1001450</v>
      </c>
      <c r="F24" s="71" t="s">
        <v>1034</v>
      </c>
      <c r="G24" s="71">
        <v>303</v>
      </c>
      <c r="H24" s="68"/>
      <c r="I24" s="88"/>
      <c r="L24" s="245"/>
      <c r="N24" s="223"/>
      <c r="O24" s="245"/>
      <c r="P24" s="245"/>
    </row>
    <row r="25" spans="1:17">
      <c r="A25" s="325" t="s">
        <v>1035</v>
      </c>
      <c r="B25" s="322" t="s">
        <v>991</v>
      </c>
      <c r="C25" s="71" t="s">
        <v>1036</v>
      </c>
      <c r="D25" s="237">
        <v>96462106</v>
      </c>
      <c r="E25" s="237">
        <v>331210</v>
      </c>
      <c r="F25" s="71" t="s">
        <v>1037</v>
      </c>
      <c r="G25" s="71">
        <v>262</v>
      </c>
      <c r="H25" s="68"/>
      <c r="I25" s="88"/>
      <c r="L25" s="427" t="s">
        <v>1090</v>
      </c>
      <c r="M25" s="428"/>
      <c r="N25" s="428"/>
      <c r="O25" s="429"/>
    </row>
    <row r="26" spans="1:17" ht="14.25" customHeight="1" thickBot="1">
      <c r="A26" s="325" t="s">
        <v>1038</v>
      </c>
      <c r="B26" s="322" t="s">
        <v>1012</v>
      </c>
      <c r="C26" s="71" t="s">
        <v>1039</v>
      </c>
      <c r="D26" s="237">
        <v>86790567</v>
      </c>
      <c r="E26" s="237">
        <v>2344858</v>
      </c>
      <c r="F26" s="71" t="s">
        <v>1040</v>
      </c>
      <c r="G26" s="71">
        <v>47</v>
      </c>
      <c r="H26" s="68"/>
      <c r="I26" s="88"/>
      <c r="L26" s="430"/>
      <c r="M26" s="431"/>
      <c r="N26" s="431"/>
      <c r="O26" s="432"/>
      <c r="Q26" s="245"/>
    </row>
    <row r="27" spans="1:17">
      <c r="A27" s="325" t="s">
        <v>1041</v>
      </c>
      <c r="B27" s="322" t="s">
        <v>991</v>
      </c>
      <c r="C27" s="71" t="s">
        <v>1042</v>
      </c>
      <c r="D27" s="237">
        <v>82913906</v>
      </c>
      <c r="E27" s="237">
        <v>1648195</v>
      </c>
      <c r="F27" s="71" t="s">
        <v>1043</v>
      </c>
      <c r="G27" s="71">
        <v>445</v>
      </c>
      <c r="H27" s="68"/>
      <c r="I27" s="88"/>
      <c r="L27" s="422" t="s">
        <v>829</v>
      </c>
      <c r="M27">
        <f>COUNTIFS(M6:M19,"Female",O6:O19,"Science",P6:P19,"&gt;=75")</f>
        <v>2</v>
      </c>
      <c r="N27" s="245"/>
      <c r="O27" s="278"/>
      <c r="P27" s="245"/>
    </row>
    <row r="28" spans="1:17" ht="15.75" thickBot="1">
      <c r="A28" s="325" t="s">
        <v>1044</v>
      </c>
      <c r="B28" s="322" t="s">
        <v>991</v>
      </c>
      <c r="C28" s="71" t="s">
        <v>1045</v>
      </c>
      <c r="D28" s="237">
        <v>83429615</v>
      </c>
      <c r="E28" s="237">
        <v>783562</v>
      </c>
      <c r="F28" s="71" t="s">
        <v>1046</v>
      </c>
      <c r="G28" s="71">
        <v>754</v>
      </c>
      <c r="H28" s="68"/>
      <c r="I28" s="88"/>
      <c r="L28" s="423"/>
      <c r="M28" s="245"/>
      <c r="N28" s="245"/>
      <c r="Q28" s="245"/>
    </row>
    <row r="29" spans="1:17">
      <c r="A29" s="325" t="s">
        <v>893</v>
      </c>
      <c r="B29" s="322" t="s">
        <v>1017</v>
      </c>
      <c r="C29" s="71" t="s">
        <v>1047</v>
      </c>
      <c r="D29" s="237">
        <v>83132799</v>
      </c>
      <c r="E29" s="237">
        <v>357022</v>
      </c>
      <c r="F29" s="71" t="s">
        <v>1048</v>
      </c>
      <c r="G29" s="237">
        <v>3846</v>
      </c>
      <c r="H29" s="68"/>
      <c r="I29" s="88"/>
      <c r="L29" s="323"/>
      <c r="M29" s="245"/>
      <c r="N29" s="245"/>
      <c r="O29" s="278"/>
      <c r="P29" s="245"/>
      <c r="Q29" s="245"/>
    </row>
    <row r="30" spans="1:17">
      <c r="A30" s="325" t="s">
        <v>1049</v>
      </c>
      <c r="B30" s="322" t="s">
        <v>1017</v>
      </c>
      <c r="C30" s="71" t="s">
        <v>1039</v>
      </c>
      <c r="D30" s="237">
        <v>67059887</v>
      </c>
      <c r="E30" s="237">
        <v>643801</v>
      </c>
      <c r="F30" s="71" t="s">
        <v>1048</v>
      </c>
      <c r="G30" s="237">
        <v>2716</v>
      </c>
      <c r="H30" s="68"/>
      <c r="I30" s="88"/>
      <c r="N30" s="245"/>
      <c r="O30" s="245"/>
      <c r="P30" s="245"/>
    </row>
    <row r="31" spans="1:17" ht="30">
      <c r="A31" s="325" t="s">
        <v>1050</v>
      </c>
      <c r="B31" s="322" t="s">
        <v>1017</v>
      </c>
      <c r="C31" s="71" t="s">
        <v>999</v>
      </c>
      <c r="D31" s="237">
        <v>66834405</v>
      </c>
      <c r="E31" s="237">
        <v>243610</v>
      </c>
      <c r="F31" s="71" t="s">
        <v>47</v>
      </c>
      <c r="G31" s="237">
        <v>2827</v>
      </c>
      <c r="H31" s="68"/>
      <c r="I31" s="88"/>
    </row>
    <row r="32" spans="1:17">
      <c r="A32" s="325" t="s">
        <v>1051</v>
      </c>
      <c r="B32" s="322" t="s">
        <v>991</v>
      </c>
      <c r="C32" s="71" t="s">
        <v>1052</v>
      </c>
      <c r="D32" s="237">
        <v>69625582</v>
      </c>
      <c r="E32" s="237">
        <v>513120</v>
      </c>
      <c r="F32" s="71" t="s">
        <v>1053</v>
      </c>
      <c r="G32" s="71">
        <v>544</v>
      </c>
      <c r="H32" s="68"/>
      <c r="I32" s="88"/>
    </row>
    <row r="33" spans="1:9" ht="30">
      <c r="A33" s="325" t="s">
        <v>1054</v>
      </c>
      <c r="B33" s="322" t="s">
        <v>1012</v>
      </c>
      <c r="C33" s="71" t="s">
        <v>1055</v>
      </c>
      <c r="D33" s="237">
        <v>58558270</v>
      </c>
      <c r="E33" s="237">
        <v>1219090</v>
      </c>
      <c r="F33" s="71" t="s">
        <v>1056</v>
      </c>
      <c r="G33" s="71">
        <v>351</v>
      </c>
      <c r="H33" s="68"/>
      <c r="I33" s="88"/>
    </row>
    <row r="34" spans="1:9">
      <c r="A34" s="325" t="s">
        <v>1057</v>
      </c>
      <c r="B34" s="322" t="s">
        <v>1012</v>
      </c>
      <c r="C34" s="71" t="s">
        <v>1058</v>
      </c>
      <c r="D34" s="237">
        <v>58005463</v>
      </c>
      <c r="E34" s="237">
        <v>947300</v>
      </c>
      <c r="F34" s="71" t="s">
        <v>1059</v>
      </c>
      <c r="G34" s="71">
        <v>63</v>
      </c>
      <c r="H34" s="68"/>
      <c r="I34" s="88"/>
    </row>
    <row r="35" spans="1:9">
      <c r="A35" s="325" t="s">
        <v>1060</v>
      </c>
      <c r="B35" s="322" t="s">
        <v>1017</v>
      </c>
      <c r="C35" s="71" t="s">
        <v>1061</v>
      </c>
      <c r="D35" s="237">
        <v>60297396</v>
      </c>
      <c r="E35" s="237">
        <v>301340</v>
      </c>
      <c r="F35" s="71" t="s">
        <v>1048</v>
      </c>
      <c r="G35" s="237">
        <v>2001</v>
      </c>
      <c r="H35" s="68"/>
      <c r="I35" s="88"/>
    </row>
    <row r="36" spans="1:9">
      <c r="A36" s="325" t="s">
        <v>1062</v>
      </c>
      <c r="B36" s="322" t="s">
        <v>991</v>
      </c>
      <c r="C36" s="71" t="s">
        <v>1063</v>
      </c>
      <c r="D36" s="237">
        <v>54045420</v>
      </c>
      <c r="E36" s="237">
        <v>676578</v>
      </c>
      <c r="F36" s="71" t="s">
        <v>1064</v>
      </c>
      <c r="G36" s="71">
        <v>76</v>
      </c>
      <c r="H36" s="68"/>
      <c r="I36" s="88"/>
    </row>
    <row r="37" spans="1:9" ht="30">
      <c r="A37" s="325" t="s">
        <v>1065</v>
      </c>
      <c r="B37" s="322" t="s">
        <v>991</v>
      </c>
      <c r="C37" s="71" t="s">
        <v>1066</v>
      </c>
      <c r="D37" s="237">
        <v>51709098</v>
      </c>
      <c r="E37" s="237">
        <v>99720</v>
      </c>
      <c r="F37" s="71" t="s">
        <v>1067</v>
      </c>
      <c r="G37" s="237">
        <v>2029</v>
      </c>
      <c r="H37" s="68"/>
      <c r="I37" s="88"/>
    </row>
    <row r="38" spans="1:9" ht="30">
      <c r="A38" s="325" t="s">
        <v>1068</v>
      </c>
      <c r="B38" s="322" t="s">
        <v>1008</v>
      </c>
      <c r="C38" s="71" t="s">
        <v>1021</v>
      </c>
      <c r="D38" s="237">
        <v>50339443</v>
      </c>
      <c r="E38" s="237">
        <v>1138910</v>
      </c>
      <c r="F38" s="71" t="s">
        <v>1069</v>
      </c>
      <c r="G38" s="71">
        <v>324</v>
      </c>
      <c r="H38" s="68"/>
      <c r="I38" s="88"/>
    </row>
    <row r="39" spans="1:9">
      <c r="A39" s="325" t="s">
        <v>1070</v>
      </c>
      <c r="B39" s="322" t="s">
        <v>1012</v>
      </c>
      <c r="C39" s="71" t="s">
        <v>1071</v>
      </c>
      <c r="D39" s="237">
        <v>52573973</v>
      </c>
      <c r="E39" s="237">
        <v>580367</v>
      </c>
      <c r="F39" s="71" t="s">
        <v>1072</v>
      </c>
      <c r="G39" s="71">
        <v>96</v>
      </c>
      <c r="H39" s="68"/>
      <c r="I39" s="88"/>
    </row>
    <row r="40" spans="1:9">
      <c r="A40" s="325" t="s">
        <v>1073</v>
      </c>
      <c r="B40" s="322" t="s">
        <v>1017</v>
      </c>
      <c r="C40" s="71" t="s">
        <v>1021</v>
      </c>
      <c r="D40" s="237">
        <v>47076781</v>
      </c>
      <c r="E40" s="237">
        <v>505370</v>
      </c>
      <c r="F40" s="71" t="s">
        <v>1048</v>
      </c>
      <c r="G40" s="237">
        <v>1394</v>
      </c>
      <c r="H40" s="68"/>
      <c r="I40" s="88"/>
    </row>
    <row r="41" spans="1:9" ht="15.75" thickBot="1">
      <c r="A41" s="203"/>
      <c r="B41" s="169"/>
      <c r="C41" s="169"/>
      <c r="D41" s="169"/>
      <c r="E41" s="169"/>
      <c r="F41" s="169"/>
      <c r="G41" s="169"/>
      <c r="H41" s="169"/>
      <c r="I41" s="93"/>
    </row>
    <row r="77" spans="1:6">
      <c r="A77" s="245"/>
      <c r="B77" s="245"/>
      <c r="C77" s="245"/>
      <c r="D77" s="245"/>
      <c r="E77" s="245"/>
      <c r="F77" s="245"/>
    </row>
  </sheetData>
  <mergeCells count="3">
    <mergeCell ref="L27:L28"/>
    <mergeCell ref="L21:P21"/>
    <mergeCell ref="L25:O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E287-2B8B-48AE-B46F-4C23A0480A75}">
  <sheetPr>
    <tabColor rgb="FFFFFF00"/>
  </sheetPr>
  <dimension ref="A1:Q27"/>
  <sheetViews>
    <sheetView zoomScale="130" zoomScaleNormal="130" workbookViewId="0">
      <selection activeCell="U13" sqref="U13"/>
    </sheetView>
  </sheetViews>
  <sheetFormatPr defaultRowHeight="15"/>
  <cols>
    <col min="1" max="1" width="22.7109375" customWidth="1"/>
    <col min="4" max="4" width="9.140625" customWidth="1"/>
  </cols>
  <sheetData>
    <row r="1" spans="1:17">
      <c r="A1" s="136"/>
      <c r="B1" s="84"/>
      <c r="C1" s="84"/>
      <c r="D1" s="84"/>
      <c r="E1" s="85"/>
      <c r="G1" s="136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>
      <c r="A2" s="116" t="s">
        <v>660</v>
      </c>
      <c r="B2" s="87"/>
      <c r="C2" s="87"/>
      <c r="D2" s="87"/>
      <c r="E2" s="88"/>
      <c r="G2" s="89" t="s">
        <v>665</v>
      </c>
      <c r="H2" s="87"/>
      <c r="I2" s="87"/>
      <c r="J2" s="87"/>
      <c r="Q2" s="88"/>
    </row>
    <row r="3" spans="1:17">
      <c r="A3" s="98"/>
      <c r="B3" s="87"/>
      <c r="C3" s="87"/>
      <c r="D3" s="87"/>
      <c r="E3" s="88"/>
      <c r="G3" s="89" t="s">
        <v>666</v>
      </c>
      <c r="H3" s="87"/>
      <c r="I3" s="87"/>
      <c r="J3" s="87"/>
      <c r="Q3" s="88"/>
    </row>
    <row r="4" spans="1:17">
      <c r="A4" s="153" t="s">
        <v>645</v>
      </c>
      <c r="B4" s="148" t="s">
        <v>646</v>
      </c>
      <c r="C4" s="148" t="s">
        <v>647</v>
      </c>
      <c r="D4" s="87"/>
      <c r="E4" s="88"/>
      <c r="G4" s="116" t="s">
        <v>667</v>
      </c>
      <c r="H4" s="67" t="s">
        <v>404</v>
      </c>
      <c r="I4" s="67" t="s">
        <v>668</v>
      </c>
      <c r="J4" s="87"/>
      <c r="Q4" s="88"/>
    </row>
    <row r="5" spans="1:17">
      <c r="A5" s="154" t="s">
        <v>648</v>
      </c>
      <c r="B5" s="149" t="s">
        <v>649</v>
      </c>
      <c r="C5" s="149">
        <v>43</v>
      </c>
      <c r="D5" s="87"/>
      <c r="E5" s="88"/>
      <c r="G5" s="89" t="s">
        <v>669</v>
      </c>
      <c r="H5" s="158">
        <v>44944</v>
      </c>
      <c r="I5" s="68">
        <v>152</v>
      </c>
      <c r="J5" s="87"/>
      <c r="Q5" s="88"/>
    </row>
    <row r="6" spans="1:17">
      <c r="A6" s="154" t="s">
        <v>648</v>
      </c>
      <c r="B6" s="149" t="s">
        <v>650</v>
      </c>
      <c r="C6" s="149">
        <v>59</v>
      </c>
      <c r="D6" s="87"/>
      <c r="E6" s="88"/>
      <c r="G6" s="89" t="s">
        <v>670</v>
      </c>
      <c r="H6" s="158">
        <v>44944</v>
      </c>
      <c r="I6" s="68">
        <v>171</v>
      </c>
      <c r="J6" s="87"/>
      <c r="Q6" s="88"/>
    </row>
    <row r="7" spans="1:17">
      <c r="A7" s="154" t="s">
        <v>648</v>
      </c>
      <c r="B7" s="149" t="s">
        <v>651</v>
      </c>
      <c r="C7" s="149">
        <v>72</v>
      </c>
      <c r="D7" s="87"/>
      <c r="E7" s="88"/>
      <c r="G7" s="89" t="s">
        <v>671</v>
      </c>
      <c r="H7" s="158">
        <v>44944</v>
      </c>
      <c r="I7" s="68">
        <v>110</v>
      </c>
      <c r="J7" s="87"/>
      <c r="Q7" s="88"/>
    </row>
    <row r="8" spans="1:17">
      <c r="A8" s="155" t="s">
        <v>652</v>
      </c>
      <c r="B8" s="150" t="s">
        <v>653</v>
      </c>
      <c r="C8" s="150">
        <v>119</v>
      </c>
      <c r="D8" s="87"/>
      <c r="E8" s="88"/>
      <c r="G8" s="89" t="s">
        <v>672</v>
      </c>
      <c r="H8" s="158">
        <v>44975</v>
      </c>
      <c r="I8" s="68">
        <v>173</v>
      </c>
      <c r="J8" s="87"/>
      <c r="Q8" s="88"/>
    </row>
    <row r="9" spans="1:17">
      <c r="A9" s="155" t="s">
        <v>652</v>
      </c>
      <c r="B9" s="150" t="s">
        <v>654</v>
      </c>
      <c r="C9" s="150">
        <v>175</v>
      </c>
      <c r="D9" s="87"/>
      <c r="E9" s="88"/>
      <c r="G9" s="89" t="s">
        <v>673</v>
      </c>
      <c r="H9" s="158">
        <v>44975</v>
      </c>
      <c r="I9" s="68">
        <v>128</v>
      </c>
      <c r="J9" s="87"/>
      <c r="Q9" s="88"/>
    </row>
    <row r="10" spans="1:17">
      <c r="A10" s="155" t="s">
        <v>652</v>
      </c>
      <c r="B10" s="150" t="s">
        <v>655</v>
      </c>
      <c r="C10" s="150">
        <v>192</v>
      </c>
      <c r="D10" s="87"/>
      <c r="E10" s="88"/>
      <c r="G10" s="89" t="s">
        <v>674</v>
      </c>
      <c r="H10" s="158">
        <v>44975</v>
      </c>
      <c r="I10" s="68">
        <v>107</v>
      </c>
      <c r="J10" s="87"/>
      <c r="Q10" s="88"/>
    </row>
    <row r="11" spans="1:17">
      <c r="A11" s="156" t="s">
        <v>656</v>
      </c>
      <c r="B11" s="151" t="s">
        <v>657</v>
      </c>
      <c r="C11" s="151">
        <v>240</v>
      </c>
      <c r="D11" s="87"/>
      <c r="E11" s="88"/>
      <c r="G11" s="89" t="s">
        <v>675</v>
      </c>
      <c r="H11" s="158">
        <v>45003</v>
      </c>
      <c r="I11" s="68">
        <v>213</v>
      </c>
      <c r="J11" s="87"/>
      <c r="Q11" s="88"/>
    </row>
    <row r="12" spans="1:17">
      <c r="A12" s="156" t="s">
        <v>656</v>
      </c>
      <c r="B12" s="151" t="s">
        <v>658</v>
      </c>
      <c r="C12" s="151">
        <v>405</v>
      </c>
      <c r="D12" s="87"/>
      <c r="E12" s="88"/>
      <c r="G12" s="89" t="s">
        <v>676</v>
      </c>
      <c r="H12" s="158">
        <v>45003</v>
      </c>
      <c r="I12" s="68">
        <v>238</v>
      </c>
      <c r="J12" s="87"/>
      <c r="Q12" s="88"/>
    </row>
    <row r="13" spans="1:17">
      <c r="A13" s="156" t="s">
        <v>656</v>
      </c>
      <c r="B13" s="151" t="s">
        <v>659</v>
      </c>
      <c r="C13" s="151">
        <v>522</v>
      </c>
      <c r="D13" s="87"/>
      <c r="E13" s="88"/>
      <c r="G13" s="89" t="s">
        <v>677</v>
      </c>
      <c r="H13" s="158">
        <v>45003</v>
      </c>
      <c r="I13" s="68">
        <v>131</v>
      </c>
      <c r="J13" s="87"/>
      <c r="Q13" s="88"/>
    </row>
    <row r="14" spans="1:17">
      <c r="A14" s="98"/>
      <c r="B14" s="87"/>
      <c r="C14" s="87"/>
      <c r="D14" s="87"/>
      <c r="E14" s="88"/>
      <c r="G14" s="98"/>
      <c r="H14" s="87"/>
      <c r="I14" s="87"/>
      <c r="J14" s="87"/>
      <c r="Q14" s="88"/>
    </row>
    <row r="15" spans="1:17" ht="15.75" thickBot="1">
      <c r="A15" s="98"/>
      <c r="B15" s="87"/>
      <c r="C15" s="87"/>
      <c r="D15" s="87"/>
      <c r="E15" s="88"/>
      <c r="G15" s="89" t="s">
        <v>678</v>
      </c>
      <c r="H15" s="87"/>
      <c r="I15" s="87"/>
      <c r="J15" s="87"/>
      <c r="Q15" s="88"/>
    </row>
    <row r="16" spans="1:17" ht="15.75" thickBot="1">
      <c r="A16" s="89" t="s">
        <v>661</v>
      </c>
      <c r="B16" s="87"/>
      <c r="D16" s="152">
        <f>AVERAGE(C5:C7)</f>
        <v>58</v>
      </c>
      <c r="E16" s="88"/>
      <c r="G16" s="98"/>
      <c r="H16" s="87"/>
      <c r="I16" s="87"/>
      <c r="J16" s="87"/>
      <c r="Q16" s="88"/>
    </row>
    <row r="17" spans="1:17" ht="15.75" thickBot="1">
      <c r="A17" s="98"/>
      <c r="B17" s="87"/>
      <c r="E17" s="88"/>
      <c r="G17" s="159">
        <v>44944</v>
      </c>
      <c r="H17" s="157">
        <f>AVERAGE(I5:I7)</f>
        <v>144.33333333333334</v>
      </c>
      <c r="I17" s="68"/>
      <c r="J17" s="87"/>
      <c r="Q17" s="88"/>
    </row>
    <row r="18" spans="1:17" ht="15.75" thickBot="1">
      <c r="A18" s="89" t="s">
        <v>662</v>
      </c>
      <c r="B18" s="87"/>
      <c r="D18" s="152">
        <f>AVERAGE(C8:C10)</f>
        <v>162</v>
      </c>
      <c r="E18" s="88"/>
      <c r="G18" s="159">
        <v>44975</v>
      </c>
      <c r="H18" s="157">
        <f>AVERAGE(I8:I10)</f>
        <v>136</v>
      </c>
      <c r="I18" s="68"/>
      <c r="J18" s="87"/>
      <c r="Q18" s="88"/>
    </row>
    <row r="19" spans="1:17" ht="15.75" thickBot="1">
      <c r="A19" s="98"/>
      <c r="B19" s="87"/>
      <c r="E19" s="88"/>
      <c r="G19" s="159">
        <v>45003</v>
      </c>
      <c r="H19" s="157">
        <f>AVERAGE(I11:I13)</f>
        <v>194</v>
      </c>
      <c r="I19" s="68"/>
      <c r="J19" s="87"/>
      <c r="Q19" s="88"/>
    </row>
    <row r="20" spans="1:17" ht="15.75" thickBot="1">
      <c r="A20" s="89" t="s">
        <v>663</v>
      </c>
      <c r="B20" s="87"/>
      <c r="D20" s="152">
        <f>AVERAGE(C11:C13)</f>
        <v>389</v>
      </c>
      <c r="E20" s="88"/>
      <c r="G20" s="98"/>
      <c r="H20" s="87"/>
      <c r="I20" s="87"/>
      <c r="J20" s="87"/>
      <c r="Q20" s="88"/>
    </row>
    <row r="21" spans="1:17" ht="15.75" thickBot="1">
      <c r="A21" s="98"/>
      <c r="B21" s="87"/>
      <c r="E21" s="88"/>
      <c r="G21" s="98"/>
      <c r="H21" s="87"/>
      <c r="I21" s="87"/>
      <c r="J21" s="87"/>
      <c r="Q21" s="88"/>
    </row>
    <row r="22" spans="1:17" ht="15.75" thickBot="1">
      <c r="A22" s="89" t="s">
        <v>664</v>
      </c>
      <c r="B22" s="87"/>
      <c r="D22" s="152">
        <f>AVERAGE(C5:C13)</f>
        <v>203</v>
      </c>
      <c r="E22" s="88"/>
      <c r="G22" s="89" t="s">
        <v>679</v>
      </c>
      <c r="H22" s="87"/>
      <c r="I22" s="87"/>
      <c r="J22" s="87"/>
      <c r="Q22" s="88"/>
    </row>
    <row r="23" spans="1:17" ht="15.75" thickBot="1">
      <c r="A23" s="90"/>
      <c r="B23" s="91"/>
      <c r="C23" s="92"/>
      <c r="D23" s="91"/>
      <c r="E23" s="93"/>
      <c r="G23" s="98"/>
      <c r="H23" s="87"/>
      <c r="I23" s="87"/>
      <c r="J23" s="87"/>
      <c r="Q23" s="88"/>
    </row>
    <row r="24" spans="1:17" ht="15.75" thickBot="1">
      <c r="G24" s="89" t="s">
        <v>680</v>
      </c>
      <c r="I24" s="68"/>
      <c r="J24" s="87"/>
      <c r="L24" s="157">
        <f>SUM(I5:I13)/COUNT(I5:I13)</f>
        <v>158.11111111111111</v>
      </c>
      <c r="Q24" s="88"/>
    </row>
    <row r="25" spans="1:17" ht="15.75" thickBot="1">
      <c r="G25" s="89" t="s">
        <v>681</v>
      </c>
      <c r="I25" s="68"/>
      <c r="J25" s="87"/>
      <c r="L25" s="157">
        <f>AVERAGE(I5:I13)</f>
        <v>158.11111111111111</v>
      </c>
      <c r="Q25" s="88"/>
    </row>
    <row r="26" spans="1:17">
      <c r="G26" s="98"/>
      <c r="H26" s="87"/>
      <c r="I26" s="87"/>
      <c r="J26" s="87"/>
      <c r="Q26" s="88"/>
    </row>
    <row r="27" spans="1:17" ht="15.75" thickBot="1">
      <c r="G27" s="119"/>
      <c r="H27" s="92"/>
      <c r="I27" s="92"/>
      <c r="J27" s="92"/>
      <c r="K27" s="92"/>
      <c r="L27" s="92"/>
      <c r="M27" s="92"/>
      <c r="N27" s="92"/>
      <c r="O27" s="92"/>
      <c r="P27" s="92"/>
      <c r="Q27" s="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EB9D-C783-47E8-A1DE-4947979EC219}">
  <sheetPr>
    <tabColor rgb="FF92D050"/>
  </sheetPr>
  <dimension ref="A1:Q35"/>
  <sheetViews>
    <sheetView topLeftCell="A16" zoomScale="175" zoomScaleNormal="175" workbookViewId="0">
      <selection activeCell="K24" sqref="K24"/>
    </sheetView>
  </sheetViews>
  <sheetFormatPr defaultRowHeight="15"/>
  <cols>
    <col min="1" max="1" width="6.7109375" customWidth="1"/>
    <col min="2" max="2" width="9.85546875" customWidth="1"/>
    <col min="8" max="8" width="6.7109375" customWidth="1"/>
  </cols>
  <sheetData>
    <row r="1" spans="1:17">
      <c r="A1" s="136"/>
      <c r="B1" s="84"/>
      <c r="C1" s="84"/>
      <c r="D1" s="84"/>
      <c r="E1" s="84"/>
      <c r="F1" s="84"/>
      <c r="G1" s="84"/>
      <c r="H1" s="85"/>
      <c r="J1" s="447" t="s">
        <v>694</v>
      </c>
      <c r="K1" s="448"/>
      <c r="L1" s="448"/>
      <c r="M1" s="448"/>
      <c r="N1" s="448"/>
      <c r="O1" s="448"/>
      <c r="P1" s="448"/>
      <c r="Q1" s="449"/>
    </row>
    <row r="2" spans="1:17">
      <c r="A2" s="164"/>
      <c r="B2" s="68" t="s">
        <v>682</v>
      </c>
      <c r="C2" s="87"/>
      <c r="H2" s="88"/>
      <c r="J2" s="450"/>
      <c r="K2" s="451"/>
      <c r="L2" s="451"/>
      <c r="M2" s="451"/>
      <c r="N2" s="451"/>
      <c r="O2" s="451"/>
      <c r="P2" s="451"/>
      <c r="Q2" s="452"/>
    </row>
    <row r="3" spans="1:17">
      <c r="A3" s="165"/>
      <c r="B3" s="160" t="s">
        <v>683</v>
      </c>
      <c r="C3" s="161"/>
      <c r="H3" s="88"/>
      <c r="J3" s="98"/>
      <c r="K3" s="87"/>
      <c r="L3" s="87"/>
      <c r="M3" s="87"/>
      <c r="N3" s="87"/>
      <c r="O3" s="87"/>
      <c r="P3" s="87"/>
      <c r="Q3" s="171"/>
    </row>
    <row r="4" spans="1:17">
      <c r="A4" s="166">
        <v>1</v>
      </c>
      <c r="B4" s="68" t="s">
        <v>684</v>
      </c>
      <c r="C4" s="87"/>
      <c r="H4" s="88"/>
      <c r="J4" s="453" t="s">
        <v>695</v>
      </c>
      <c r="K4" s="374"/>
      <c r="L4" s="374"/>
      <c r="M4" s="374"/>
      <c r="N4" s="374"/>
      <c r="O4" s="374"/>
      <c r="P4" s="374"/>
      <c r="Q4" s="171"/>
    </row>
    <row r="5" spans="1:17">
      <c r="A5" s="167"/>
      <c r="B5" s="162" t="s">
        <v>646</v>
      </c>
      <c r="C5" s="162" t="s">
        <v>647</v>
      </c>
      <c r="H5" s="88"/>
      <c r="J5" s="454" t="s">
        <v>696</v>
      </c>
      <c r="K5" s="455"/>
      <c r="L5" s="455"/>
      <c r="M5" s="455"/>
      <c r="N5" s="455"/>
      <c r="O5" s="455"/>
      <c r="P5" s="455"/>
      <c r="Q5" s="171"/>
    </row>
    <row r="6" spans="1:17">
      <c r="A6" s="166"/>
      <c r="B6" s="148" t="s">
        <v>685</v>
      </c>
      <c r="C6" s="148">
        <v>200</v>
      </c>
      <c r="H6" s="88"/>
      <c r="J6" s="453" t="s">
        <v>697</v>
      </c>
      <c r="K6" s="374"/>
      <c r="L6" s="374"/>
      <c r="M6" s="374"/>
      <c r="N6" s="374"/>
      <c r="O6" s="374"/>
      <c r="P6" s="374"/>
      <c r="Q6" s="171"/>
    </row>
    <row r="7" spans="1:17">
      <c r="A7" s="166"/>
      <c r="B7" s="148" t="s">
        <v>686</v>
      </c>
      <c r="C7" s="148">
        <v>120</v>
      </c>
      <c r="H7" s="88"/>
      <c r="J7" s="89"/>
      <c r="K7" s="87"/>
      <c r="L7" s="87"/>
      <c r="M7" s="87"/>
      <c r="N7" s="87"/>
      <c r="O7" s="87"/>
      <c r="P7" s="87"/>
      <c r="Q7" s="171"/>
    </row>
    <row r="8" spans="1:17">
      <c r="A8" s="166"/>
      <c r="B8" s="148" t="s">
        <v>687</v>
      </c>
      <c r="C8" s="148">
        <v>156</v>
      </c>
      <c r="H8" s="88"/>
      <c r="J8" s="98"/>
      <c r="K8" s="68" t="s">
        <v>698</v>
      </c>
      <c r="L8" s="68" t="s">
        <v>699</v>
      </c>
      <c r="M8" s="68" t="s">
        <v>700</v>
      </c>
      <c r="N8" s="68" t="s">
        <v>701</v>
      </c>
      <c r="O8" s="87"/>
      <c r="P8" s="87"/>
      <c r="Q8" s="171"/>
    </row>
    <row r="9" spans="1:17">
      <c r="A9" s="166"/>
      <c r="B9" s="148" t="s">
        <v>688</v>
      </c>
      <c r="C9" s="148">
        <v>190</v>
      </c>
      <c r="H9" s="88"/>
      <c r="J9" s="89" t="s">
        <v>702</v>
      </c>
      <c r="K9" s="68">
        <v>95</v>
      </c>
      <c r="L9" s="68">
        <v>56</v>
      </c>
      <c r="M9" s="68">
        <v>14</v>
      </c>
      <c r="N9" s="68">
        <v>66</v>
      </c>
      <c r="O9" s="170" t="str">
        <f>IF(MIN(K9:N9)&lt;50,"fail","pass")</f>
        <v>fail</v>
      </c>
      <c r="P9" s="87"/>
      <c r="Q9" s="172"/>
    </row>
    <row r="10" spans="1:17">
      <c r="A10" s="166"/>
      <c r="B10" s="148" t="s">
        <v>689</v>
      </c>
      <c r="C10" s="148">
        <v>320</v>
      </c>
      <c r="H10" s="88"/>
      <c r="J10" s="89" t="s">
        <v>703</v>
      </c>
      <c r="K10" s="68">
        <v>54</v>
      </c>
      <c r="L10" s="68">
        <v>89</v>
      </c>
      <c r="M10" s="68">
        <v>53</v>
      </c>
      <c r="N10" s="68">
        <v>66</v>
      </c>
      <c r="O10" s="170" t="str">
        <f t="shared" ref="O10:O12" si="0">IF(MIN(K10:N10)&lt;50,"fail","pass")</f>
        <v>pass</v>
      </c>
      <c r="P10" s="87"/>
      <c r="Q10" s="172"/>
    </row>
    <row r="11" spans="1:17">
      <c r="A11" s="166"/>
      <c r="B11" s="148" t="s">
        <v>690</v>
      </c>
      <c r="C11" s="148">
        <v>89</v>
      </c>
      <c r="H11" s="88"/>
      <c r="J11" s="89" t="s">
        <v>704</v>
      </c>
      <c r="K11" s="68">
        <v>100</v>
      </c>
      <c r="L11" s="68">
        <v>69</v>
      </c>
      <c r="M11" s="68">
        <v>78</v>
      </c>
      <c r="N11" s="68">
        <v>53</v>
      </c>
      <c r="O11" s="170" t="str">
        <f t="shared" si="0"/>
        <v>pass</v>
      </c>
      <c r="P11" s="87"/>
      <c r="Q11" s="172"/>
    </row>
    <row r="12" spans="1:17" ht="15.75" thickBot="1">
      <c r="A12" s="164"/>
      <c r="B12" s="87"/>
      <c r="C12" s="87"/>
      <c r="H12" s="88"/>
      <c r="J12" s="89" t="s">
        <v>705</v>
      </c>
      <c r="K12" s="68">
        <v>49</v>
      </c>
      <c r="L12" s="68">
        <v>70</v>
      </c>
      <c r="M12" s="68">
        <v>87</v>
      </c>
      <c r="N12" s="68">
        <v>100</v>
      </c>
      <c r="O12" s="170" t="str">
        <f t="shared" si="0"/>
        <v>fail</v>
      </c>
      <c r="Q12" s="88"/>
    </row>
    <row r="13" spans="1:17" ht="15.75" thickBot="1">
      <c r="A13" s="166">
        <v>1.1000000000000001</v>
      </c>
      <c r="B13" s="68" t="s">
        <v>691</v>
      </c>
      <c r="G13" s="81">
        <f>MAX(C6:C11)</f>
        <v>320</v>
      </c>
      <c r="H13" s="88"/>
      <c r="J13" s="145"/>
      <c r="Q13" s="88"/>
    </row>
    <row r="14" spans="1:17" ht="15.75" thickBot="1">
      <c r="A14" s="166">
        <v>1.2</v>
      </c>
      <c r="B14" s="68" t="s">
        <v>692</v>
      </c>
      <c r="G14" s="163">
        <f>MIN(C6:C11)</f>
        <v>89</v>
      </c>
      <c r="H14" s="88"/>
      <c r="J14" s="119"/>
      <c r="K14" s="92"/>
      <c r="L14" s="92"/>
      <c r="M14" s="92"/>
      <c r="N14" s="92"/>
      <c r="O14" s="92"/>
      <c r="P14" s="92"/>
      <c r="Q14" s="93"/>
    </row>
    <row r="15" spans="1:17">
      <c r="A15" s="166">
        <v>1.3</v>
      </c>
      <c r="B15" s="444" t="s">
        <v>693</v>
      </c>
      <c r="C15" s="444"/>
      <c r="D15" s="444"/>
      <c r="E15" s="444"/>
      <c r="F15" s="444"/>
      <c r="G15" s="445">
        <f>AVERAGE(MAX(C6:C11),MIN(C6:C11))</f>
        <v>204.5</v>
      </c>
      <c r="H15" s="88"/>
    </row>
    <row r="16" spans="1:17" ht="15.75" thickBot="1">
      <c r="A16" s="164"/>
      <c r="B16" s="444"/>
      <c r="C16" s="444"/>
      <c r="D16" s="444"/>
      <c r="E16" s="444"/>
      <c r="F16" s="444"/>
      <c r="G16" s="446"/>
      <c r="H16" s="88"/>
    </row>
    <row r="17" spans="1:8" ht="15.75" thickBot="1">
      <c r="A17" s="168"/>
      <c r="B17" s="169"/>
      <c r="C17" s="91"/>
      <c r="D17" s="92"/>
      <c r="E17" s="92"/>
      <c r="F17" s="92"/>
      <c r="G17" s="92"/>
      <c r="H17" s="93"/>
    </row>
    <row r="18" spans="1:8">
      <c r="A18" s="173"/>
      <c r="B18" s="68"/>
      <c r="C18" s="87"/>
    </row>
    <row r="19" spans="1:8" ht="15.75" thickBot="1">
      <c r="A19" s="173"/>
      <c r="B19" s="68"/>
      <c r="C19" s="87"/>
    </row>
    <row r="20" spans="1:8" ht="15" customHeight="1">
      <c r="A20" s="438" t="s">
        <v>706</v>
      </c>
      <c r="B20" s="439"/>
      <c r="C20" s="439"/>
      <c r="D20" s="439"/>
      <c r="E20" s="439"/>
      <c r="F20" s="440"/>
    </row>
    <row r="21" spans="1:8">
      <c r="A21" s="441"/>
      <c r="B21" s="442"/>
      <c r="C21" s="442"/>
      <c r="D21" s="442"/>
      <c r="E21" s="442"/>
      <c r="F21" s="443"/>
      <c r="H21" s="87"/>
    </row>
    <row r="22" spans="1:8" ht="31.5" customHeight="1">
      <c r="A22" s="435" t="s">
        <v>711</v>
      </c>
      <c r="B22" s="436"/>
      <c r="C22" s="436"/>
      <c r="D22" s="436"/>
      <c r="E22" s="436"/>
      <c r="F22" s="437"/>
      <c r="H22" s="87"/>
    </row>
    <row r="23" spans="1:8">
      <c r="A23" s="174"/>
      <c r="B23" s="75"/>
      <c r="C23" s="75"/>
      <c r="D23" s="75"/>
      <c r="E23" s="75"/>
      <c r="F23" s="171"/>
    </row>
    <row r="24" spans="1:8">
      <c r="A24" s="382"/>
      <c r="B24" s="383"/>
      <c r="C24" s="71" t="s">
        <v>698</v>
      </c>
      <c r="D24" s="87"/>
      <c r="E24" s="87"/>
      <c r="F24" s="171"/>
    </row>
    <row r="25" spans="1:8">
      <c r="A25" s="89"/>
      <c r="B25" s="71" t="s">
        <v>707</v>
      </c>
      <c r="C25" s="71">
        <v>95</v>
      </c>
      <c r="D25" s="87"/>
      <c r="E25" s="87"/>
      <c r="F25" s="171"/>
    </row>
    <row r="26" spans="1:8">
      <c r="A26" s="89"/>
      <c r="B26" s="71" t="s">
        <v>703</v>
      </c>
      <c r="C26" s="71">
        <v>54</v>
      </c>
      <c r="D26" s="87"/>
      <c r="E26" s="87"/>
      <c r="F26" s="171"/>
    </row>
    <row r="27" spans="1:8">
      <c r="A27" s="89"/>
      <c r="B27" s="71" t="s">
        <v>704</v>
      </c>
      <c r="C27" s="71">
        <v>100</v>
      </c>
      <c r="D27" s="87"/>
      <c r="E27" s="87"/>
      <c r="F27" s="171"/>
    </row>
    <row r="28" spans="1:8">
      <c r="A28" s="89"/>
      <c r="B28" s="71" t="s">
        <v>705</v>
      </c>
      <c r="C28" s="71">
        <v>49</v>
      </c>
      <c r="D28" s="87"/>
      <c r="E28" s="87"/>
      <c r="F28" s="171"/>
    </row>
    <row r="29" spans="1:8">
      <c r="A29" s="89"/>
      <c r="B29" s="71" t="s">
        <v>708</v>
      </c>
      <c r="C29" s="71">
        <v>67</v>
      </c>
      <c r="D29" s="87"/>
      <c r="E29" s="87"/>
      <c r="F29" s="171"/>
    </row>
    <row r="30" spans="1:8">
      <c r="A30" s="89"/>
      <c r="B30" s="71" t="s">
        <v>709</v>
      </c>
      <c r="C30" s="71">
        <v>45</v>
      </c>
      <c r="D30" s="87"/>
      <c r="E30" s="87"/>
      <c r="F30" s="171"/>
    </row>
    <row r="31" spans="1:8">
      <c r="A31" s="89"/>
      <c r="B31" s="71" t="s">
        <v>710</v>
      </c>
      <c r="C31" s="71">
        <v>77</v>
      </c>
      <c r="D31" s="87"/>
      <c r="E31" s="87"/>
      <c r="F31" s="171"/>
    </row>
    <row r="32" spans="1:8">
      <c r="A32" s="382"/>
      <c r="B32" s="383"/>
      <c r="C32" s="170" t="str">
        <f>IF(MAX(C25:C31)&gt;=99,"EASY","NOT EASY")</f>
        <v>EASY</v>
      </c>
      <c r="D32" s="87"/>
      <c r="E32" s="68"/>
      <c r="F32" s="171"/>
    </row>
    <row r="33" spans="1:6" ht="15.75" thickBot="1">
      <c r="A33" s="433"/>
      <c r="B33" s="434"/>
      <c r="C33" s="91"/>
      <c r="D33" s="91"/>
      <c r="E33" s="91"/>
      <c r="F33" s="175"/>
    </row>
    <row r="34" spans="1:6">
      <c r="A34" s="383"/>
      <c r="B34" s="383"/>
      <c r="C34" s="87"/>
      <c r="D34" s="87"/>
      <c r="E34" s="87"/>
      <c r="F34" s="87"/>
    </row>
    <row r="35" spans="1:6">
      <c r="A35" s="383"/>
      <c r="B35" s="383"/>
      <c r="C35" s="87"/>
      <c r="D35" s="87"/>
      <c r="E35" s="87"/>
      <c r="F35" s="87"/>
    </row>
  </sheetData>
  <mergeCells count="13">
    <mergeCell ref="A20:F21"/>
    <mergeCell ref="A24:B24"/>
    <mergeCell ref="B15:F16"/>
    <mergeCell ref="G15:G16"/>
    <mergeCell ref="J1:Q2"/>
    <mergeCell ref="J4:P4"/>
    <mergeCell ref="J6:P6"/>
    <mergeCell ref="J5:P5"/>
    <mergeCell ref="A32:B32"/>
    <mergeCell ref="A33:B33"/>
    <mergeCell ref="A34:B34"/>
    <mergeCell ref="A35:B35"/>
    <mergeCell ref="A22:F2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61F2-49E9-4A72-878B-DC59D26F30F5}">
  <sheetPr>
    <tabColor rgb="FFFFFF00"/>
  </sheetPr>
  <dimension ref="A1:M56"/>
  <sheetViews>
    <sheetView tabSelected="1" zoomScale="160" zoomScaleNormal="160" workbookViewId="0">
      <selection activeCell="H54" sqref="H54"/>
    </sheetView>
  </sheetViews>
  <sheetFormatPr defaultRowHeight="15"/>
  <cols>
    <col min="1" max="1" width="15" customWidth="1"/>
    <col min="2" max="2" width="12.7109375" customWidth="1"/>
    <col min="3" max="3" width="16" customWidth="1"/>
    <col min="4" max="4" width="13.7109375" customWidth="1"/>
    <col min="5" max="5" width="12.7109375" customWidth="1"/>
    <col min="11" max="11" width="10.42578125" customWidth="1"/>
    <col min="12" max="12" width="19.28515625" customWidth="1"/>
  </cols>
  <sheetData>
    <row r="1" spans="1:13" ht="15.75" thickBot="1">
      <c r="A1" s="463" t="s">
        <v>719</v>
      </c>
      <c r="B1" s="464"/>
      <c r="C1" s="464"/>
      <c r="D1" s="464"/>
      <c r="E1" s="464"/>
      <c r="F1" s="85"/>
      <c r="H1" s="69"/>
      <c r="I1" s="69"/>
      <c r="J1" s="69"/>
      <c r="K1" s="87"/>
      <c r="L1" s="87"/>
      <c r="M1" s="87"/>
    </row>
    <row r="2" spans="1:13" ht="24.75" customHeight="1">
      <c r="A2" s="465"/>
      <c r="B2" s="466"/>
      <c r="C2" s="466"/>
      <c r="D2" s="466"/>
      <c r="E2" s="466"/>
      <c r="F2" s="88"/>
      <c r="H2" s="136"/>
      <c r="I2" s="84"/>
      <c r="J2" s="84"/>
      <c r="K2" s="84"/>
      <c r="L2" s="85"/>
    </row>
    <row r="3" spans="1:13">
      <c r="A3" s="453" t="s">
        <v>720</v>
      </c>
      <c r="B3" s="374"/>
      <c r="C3" s="374"/>
      <c r="D3" s="374"/>
      <c r="E3" s="374"/>
      <c r="F3" s="88"/>
      <c r="H3" s="145"/>
      <c r="L3" s="88"/>
    </row>
    <row r="4" spans="1:13" ht="15" customHeight="1">
      <c r="A4" s="454" t="s">
        <v>712</v>
      </c>
      <c r="B4" s="455"/>
      <c r="C4" s="455"/>
      <c r="F4" s="88"/>
      <c r="H4" s="459" t="s">
        <v>721</v>
      </c>
      <c r="I4" s="460"/>
      <c r="J4" s="460"/>
      <c r="K4" s="460"/>
      <c r="L4" s="461"/>
    </row>
    <row r="5" spans="1:13">
      <c r="A5" s="453" t="s">
        <v>713</v>
      </c>
      <c r="B5" s="374"/>
      <c r="C5" s="374"/>
      <c r="F5" s="88"/>
      <c r="H5" s="459"/>
      <c r="I5" s="460"/>
      <c r="J5" s="460"/>
      <c r="K5" s="460"/>
      <c r="L5" s="461"/>
      <c r="M5" s="87"/>
    </row>
    <row r="6" spans="1:13">
      <c r="A6" s="89"/>
      <c r="B6" s="68"/>
      <c r="C6" s="68"/>
      <c r="F6" s="88"/>
      <c r="H6" s="453" t="s">
        <v>722</v>
      </c>
      <c r="I6" s="374"/>
      <c r="J6" s="374"/>
      <c r="K6" s="374"/>
      <c r="L6" s="462"/>
      <c r="M6" s="87"/>
    </row>
    <row r="7" spans="1:13">
      <c r="A7" s="177" t="s">
        <v>646</v>
      </c>
      <c r="B7" s="162" t="s">
        <v>714</v>
      </c>
      <c r="C7" s="162" t="s">
        <v>715</v>
      </c>
      <c r="F7" s="88"/>
      <c r="H7" s="453" t="s">
        <v>723</v>
      </c>
      <c r="I7" s="374"/>
      <c r="J7" s="374"/>
      <c r="K7" s="374"/>
      <c r="L7" s="462"/>
      <c r="M7" s="87"/>
    </row>
    <row r="8" spans="1:13">
      <c r="A8" s="153" t="s">
        <v>716</v>
      </c>
      <c r="B8" s="148">
        <v>98</v>
      </c>
      <c r="C8" s="176" t="str">
        <f>IF(B8&gt;=60,"Pass","Fail")</f>
        <v>Pass</v>
      </c>
      <c r="F8" s="88"/>
      <c r="H8" s="86"/>
      <c r="I8" s="87"/>
      <c r="J8" s="87"/>
      <c r="K8" s="87"/>
      <c r="L8" s="171"/>
      <c r="M8" s="87"/>
    </row>
    <row r="9" spans="1:13">
      <c r="A9" s="153" t="s">
        <v>717</v>
      </c>
      <c r="B9" s="148">
        <v>55</v>
      </c>
      <c r="C9" s="176" t="str">
        <f>IF(B9&gt;=60,"Pass","Fail")</f>
        <v>Fail</v>
      </c>
      <c r="F9" s="88"/>
      <c r="H9" s="98"/>
      <c r="I9" s="67" t="s">
        <v>649</v>
      </c>
      <c r="J9" s="67" t="s">
        <v>650</v>
      </c>
      <c r="K9" s="87"/>
      <c r="L9" s="171"/>
      <c r="M9" s="87"/>
    </row>
    <row r="10" spans="1:13">
      <c r="A10" s="153" t="s">
        <v>718</v>
      </c>
      <c r="B10" s="148">
        <v>15</v>
      </c>
      <c r="C10" s="176" t="str">
        <f>IF(B10&gt;=60,"pass","fail")</f>
        <v>fail</v>
      </c>
      <c r="F10" s="88"/>
      <c r="H10" s="153"/>
      <c r="I10" s="148" t="s">
        <v>724</v>
      </c>
      <c r="J10" s="148" t="s">
        <v>725</v>
      </c>
      <c r="K10" s="162" t="s">
        <v>726</v>
      </c>
      <c r="L10" s="171"/>
      <c r="M10" s="87"/>
    </row>
    <row r="11" spans="1:13">
      <c r="A11" s="153" t="s">
        <v>705</v>
      </c>
      <c r="B11" s="148">
        <v>60</v>
      </c>
      <c r="C11" s="176" t="str">
        <f>IF(B11&gt;=60,"pass","fail")</f>
        <v>pass</v>
      </c>
      <c r="F11" s="88"/>
      <c r="H11" s="153" t="s">
        <v>727</v>
      </c>
      <c r="I11" s="95">
        <v>94</v>
      </c>
      <c r="J11" s="95">
        <v>94</v>
      </c>
      <c r="K11" s="176" t="str">
        <f>IF(I11=J11,"Match","No Match")</f>
        <v>Match</v>
      </c>
      <c r="L11" s="172"/>
      <c r="M11" s="87"/>
    </row>
    <row r="12" spans="1:13">
      <c r="A12" s="145"/>
      <c r="F12" s="88"/>
      <c r="H12" s="153" t="s">
        <v>728</v>
      </c>
      <c r="I12" s="95">
        <v>109</v>
      </c>
      <c r="J12" s="95">
        <v>109</v>
      </c>
      <c r="K12" s="176" t="str">
        <f t="shared" ref="K12:K14" si="0">IF(I12=J12,"Match","No Match")</f>
        <v>Match</v>
      </c>
      <c r="L12" s="172"/>
      <c r="M12" s="87"/>
    </row>
    <row r="13" spans="1:13">
      <c r="A13" s="145"/>
      <c r="F13" s="88"/>
      <c r="H13" s="153" t="s">
        <v>729</v>
      </c>
      <c r="I13" s="95">
        <v>85</v>
      </c>
      <c r="J13" s="95">
        <v>85.5</v>
      </c>
      <c r="K13" s="176" t="str">
        <f t="shared" si="0"/>
        <v>No Match</v>
      </c>
      <c r="L13" s="172"/>
      <c r="M13" s="87"/>
    </row>
    <row r="14" spans="1:13" ht="15.75" thickBot="1">
      <c r="A14" s="119"/>
      <c r="B14" s="92"/>
      <c r="C14" s="92"/>
      <c r="D14" s="92"/>
      <c r="E14" s="92"/>
      <c r="F14" s="93"/>
      <c r="H14" s="153" t="s">
        <v>730</v>
      </c>
      <c r="I14" s="95">
        <v>12</v>
      </c>
      <c r="J14" s="95">
        <v>12</v>
      </c>
      <c r="K14" s="176" t="str">
        <f t="shared" si="0"/>
        <v>Match</v>
      </c>
      <c r="L14" s="172"/>
      <c r="M14" s="87"/>
    </row>
    <row r="15" spans="1:13">
      <c r="H15" s="98"/>
      <c r="I15" s="87"/>
      <c r="J15" s="87"/>
      <c r="K15" s="87"/>
      <c r="L15" s="171"/>
      <c r="M15" s="87"/>
    </row>
    <row r="16" spans="1:13" ht="15.75" thickBot="1">
      <c r="H16" s="119"/>
      <c r="I16" s="92"/>
      <c r="J16" s="92"/>
      <c r="K16" s="92"/>
      <c r="L16" s="93"/>
    </row>
    <row r="17" spans="1:12" ht="15.75" thickBot="1"/>
    <row r="18" spans="1:12" ht="15" customHeight="1">
      <c r="A18" s="475" t="s">
        <v>731</v>
      </c>
      <c r="B18" s="476"/>
      <c r="C18" s="476"/>
      <c r="D18" s="476"/>
      <c r="E18" s="476"/>
      <c r="F18" s="477"/>
      <c r="H18" s="136"/>
      <c r="I18" s="84"/>
      <c r="J18" s="84"/>
      <c r="K18" s="84"/>
      <c r="L18" s="85"/>
    </row>
    <row r="19" spans="1:12" ht="15.75" thickBot="1">
      <c r="A19" s="478"/>
      <c r="B19" s="479"/>
      <c r="C19" s="479"/>
      <c r="D19" s="479"/>
      <c r="E19" s="479"/>
      <c r="F19" s="480"/>
      <c r="G19" s="87"/>
      <c r="H19" s="487" t="s">
        <v>748</v>
      </c>
      <c r="I19" s="488"/>
      <c r="J19" s="488"/>
      <c r="K19" s="488"/>
      <c r="L19" s="489"/>
    </row>
    <row r="20" spans="1:12" ht="15" customHeight="1">
      <c r="A20" s="469" t="s">
        <v>732</v>
      </c>
      <c r="B20" s="470"/>
      <c r="C20" s="470"/>
      <c r="D20" s="470"/>
      <c r="E20" s="470"/>
      <c r="F20" s="471"/>
      <c r="G20" s="87"/>
      <c r="H20" s="487"/>
      <c r="I20" s="488"/>
      <c r="J20" s="488"/>
      <c r="K20" s="488"/>
      <c r="L20" s="489"/>
    </row>
    <row r="21" spans="1:12" ht="15.75" thickBot="1">
      <c r="A21" s="472"/>
      <c r="B21" s="473"/>
      <c r="C21" s="473"/>
      <c r="D21" s="473"/>
      <c r="E21" s="473"/>
      <c r="F21" s="474"/>
      <c r="G21" s="87"/>
      <c r="H21" s="89"/>
      <c r="I21" s="68"/>
      <c r="J21" s="68"/>
      <c r="K21" s="68"/>
      <c r="L21" s="172"/>
    </row>
    <row r="22" spans="1:12" ht="15" customHeight="1">
      <c r="A22" s="481" t="s">
        <v>733</v>
      </c>
      <c r="B22" s="482"/>
      <c r="C22" s="482"/>
      <c r="D22" s="482"/>
      <c r="E22" s="482"/>
      <c r="F22" s="483"/>
      <c r="G22" s="87"/>
      <c r="H22" s="89"/>
      <c r="I22" s="67" t="s">
        <v>615</v>
      </c>
      <c r="J22" s="68"/>
      <c r="K22" s="68"/>
      <c r="L22" s="172"/>
    </row>
    <row r="23" spans="1:12">
      <c r="A23" s="459"/>
      <c r="B23" s="460"/>
      <c r="C23" s="460"/>
      <c r="D23" s="460"/>
      <c r="E23" s="460"/>
      <c r="F23" s="461"/>
      <c r="G23" s="87"/>
      <c r="H23" s="153" t="s">
        <v>749</v>
      </c>
      <c r="I23" s="185">
        <v>1</v>
      </c>
      <c r="J23" s="68"/>
      <c r="K23" s="68"/>
      <c r="L23" s="172"/>
    </row>
    <row r="24" spans="1:12" ht="15.75" thickBot="1">
      <c r="A24" s="484"/>
      <c r="B24" s="485"/>
      <c r="C24" s="485"/>
      <c r="D24" s="485"/>
      <c r="E24" s="485"/>
      <c r="F24" s="486"/>
      <c r="G24" s="87"/>
      <c r="H24" s="153" t="s">
        <v>750</v>
      </c>
      <c r="I24" s="185">
        <v>0.5</v>
      </c>
      <c r="J24" s="68"/>
      <c r="K24" s="68"/>
      <c r="L24" s="172"/>
    </row>
    <row r="25" spans="1:12">
      <c r="A25" s="178"/>
      <c r="B25" s="179"/>
      <c r="C25" s="179"/>
      <c r="D25" s="179"/>
      <c r="E25" s="179"/>
      <c r="F25" s="180"/>
      <c r="G25" s="87"/>
      <c r="H25" s="89"/>
      <c r="I25" s="68"/>
      <c r="J25" s="68"/>
      <c r="K25" s="68"/>
      <c r="L25" s="172"/>
    </row>
    <row r="26" spans="1:12">
      <c r="A26" s="98"/>
      <c r="B26" s="87"/>
      <c r="C26" s="87"/>
      <c r="D26" s="148" t="s">
        <v>734</v>
      </c>
      <c r="E26" s="148" t="s">
        <v>735</v>
      </c>
      <c r="F26" s="171"/>
      <c r="G26" s="87"/>
      <c r="H26" s="467" t="s">
        <v>751</v>
      </c>
      <c r="I26" s="373"/>
      <c r="J26" s="373"/>
      <c r="K26" s="373"/>
      <c r="L26" s="468"/>
    </row>
    <row r="27" spans="1:12">
      <c r="A27" s="184" t="s">
        <v>736</v>
      </c>
      <c r="B27" s="181" t="s">
        <v>646</v>
      </c>
      <c r="C27" s="182" t="s">
        <v>737</v>
      </c>
      <c r="D27" s="181" t="s">
        <v>738</v>
      </c>
      <c r="E27" s="181" t="s">
        <v>739</v>
      </c>
      <c r="F27" s="171"/>
      <c r="G27" s="68"/>
      <c r="H27" s="467" t="s">
        <v>761</v>
      </c>
      <c r="I27" s="373"/>
      <c r="J27" s="373"/>
      <c r="K27" s="373"/>
      <c r="L27" s="468"/>
    </row>
    <row r="28" spans="1:12">
      <c r="A28" s="153">
        <v>1</v>
      </c>
      <c r="B28" s="148" t="s">
        <v>740</v>
      </c>
      <c r="C28" s="183">
        <v>16</v>
      </c>
      <c r="D28" s="176" t="str">
        <f t="shared" ref="D28:D35" si="1">IF(C28&gt;=16,"Eligible","Not Eligible")</f>
        <v>Eligible</v>
      </c>
      <c r="E28" s="176" t="str">
        <f>IF(C28&lt;18,"Minor","Adult")</f>
        <v>Minor</v>
      </c>
      <c r="F28" s="171"/>
      <c r="G28" s="68"/>
      <c r="H28" s="89"/>
      <c r="I28" s="68"/>
      <c r="J28" s="68"/>
      <c r="K28" s="68"/>
      <c r="L28" s="172"/>
    </row>
    <row r="29" spans="1:12">
      <c r="A29" s="153">
        <v>2</v>
      </c>
      <c r="B29" s="148" t="s">
        <v>741</v>
      </c>
      <c r="C29" s="183">
        <v>18</v>
      </c>
      <c r="D29" s="176" t="str">
        <f t="shared" si="1"/>
        <v>Eligible</v>
      </c>
      <c r="E29" s="176" t="str">
        <f t="shared" ref="E29:E35" si="2">IF(C29&lt;18,"Minor","Adult")</f>
        <v>Adult</v>
      </c>
      <c r="F29" s="171"/>
      <c r="G29" s="68"/>
      <c r="H29" s="177" t="s">
        <v>646</v>
      </c>
      <c r="I29" s="162" t="s">
        <v>752</v>
      </c>
      <c r="J29" s="162" t="s">
        <v>753</v>
      </c>
      <c r="K29" s="162" t="s">
        <v>754</v>
      </c>
      <c r="L29" s="172"/>
    </row>
    <row r="30" spans="1:12">
      <c r="A30" s="153">
        <v>3</v>
      </c>
      <c r="B30" s="148" t="s">
        <v>742</v>
      </c>
      <c r="C30" s="183">
        <v>15.5</v>
      </c>
      <c r="D30" s="176" t="str">
        <f t="shared" si="1"/>
        <v>Not Eligible</v>
      </c>
      <c r="E30" s="176" t="str">
        <f t="shared" si="2"/>
        <v>Minor</v>
      </c>
      <c r="F30" s="171"/>
      <c r="G30" s="68"/>
      <c r="H30" s="153" t="s">
        <v>755</v>
      </c>
      <c r="I30" s="148" t="s">
        <v>749</v>
      </c>
      <c r="J30" s="186">
        <v>46866</v>
      </c>
      <c r="K30" s="176">
        <f>IF(I30="A+",100%,50%)*J30</f>
        <v>46866</v>
      </c>
      <c r="L30" s="172"/>
    </row>
    <row r="31" spans="1:12">
      <c r="A31" s="153">
        <v>4</v>
      </c>
      <c r="B31" s="148" t="s">
        <v>743</v>
      </c>
      <c r="C31" s="183">
        <v>19</v>
      </c>
      <c r="D31" s="176" t="str">
        <f t="shared" si="1"/>
        <v>Eligible</v>
      </c>
      <c r="E31" s="176" t="str">
        <f t="shared" si="2"/>
        <v>Adult</v>
      </c>
      <c r="F31" s="171"/>
      <c r="G31" s="68"/>
      <c r="H31" s="153" t="s">
        <v>756</v>
      </c>
      <c r="I31" s="148" t="s">
        <v>750</v>
      </c>
      <c r="J31" s="186">
        <v>33495</v>
      </c>
      <c r="K31" s="176">
        <f t="shared" ref="K31:K36" si="3">IF(I31="A+",100%,50%)*J31</f>
        <v>16747.5</v>
      </c>
      <c r="L31" s="172"/>
    </row>
    <row r="32" spans="1:12">
      <c r="A32" s="153">
        <v>5</v>
      </c>
      <c r="B32" s="148" t="s">
        <v>744</v>
      </c>
      <c r="C32" s="183">
        <v>18</v>
      </c>
      <c r="D32" s="176" t="str">
        <f t="shared" si="1"/>
        <v>Eligible</v>
      </c>
      <c r="E32" s="176" t="str">
        <f t="shared" si="2"/>
        <v>Adult</v>
      </c>
      <c r="F32" s="171"/>
      <c r="G32" s="68"/>
      <c r="H32" s="153" t="s">
        <v>757</v>
      </c>
      <c r="I32" s="148" t="s">
        <v>750</v>
      </c>
      <c r="J32" s="186">
        <v>35087</v>
      </c>
      <c r="K32" s="176">
        <f t="shared" si="3"/>
        <v>17543.5</v>
      </c>
      <c r="L32" s="172"/>
    </row>
    <row r="33" spans="1:12">
      <c r="A33" s="153">
        <v>6</v>
      </c>
      <c r="B33" s="148" t="s">
        <v>745</v>
      </c>
      <c r="C33" s="183">
        <v>13</v>
      </c>
      <c r="D33" s="176" t="str">
        <f t="shared" si="1"/>
        <v>Not Eligible</v>
      </c>
      <c r="E33" s="176" t="str">
        <f t="shared" si="2"/>
        <v>Minor</v>
      </c>
      <c r="F33" s="171"/>
      <c r="G33" s="68"/>
      <c r="H33" s="153" t="s">
        <v>758</v>
      </c>
      <c r="I33" s="148" t="s">
        <v>749</v>
      </c>
      <c r="J33" s="186">
        <v>42603</v>
      </c>
      <c r="K33" s="176">
        <f t="shared" si="3"/>
        <v>42603</v>
      </c>
      <c r="L33" s="172"/>
    </row>
    <row r="34" spans="1:12">
      <c r="A34" s="153">
        <v>7</v>
      </c>
      <c r="B34" s="148" t="s">
        <v>746</v>
      </c>
      <c r="C34" s="183">
        <v>18</v>
      </c>
      <c r="D34" s="176" t="str">
        <f t="shared" si="1"/>
        <v>Eligible</v>
      </c>
      <c r="E34" s="176" t="str">
        <f t="shared" si="2"/>
        <v>Adult</v>
      </c>
      <c r="F34" s="171"/>
      <c r="G34" s="68"/>
      <c r="H34" s="153" t="s">
        <v>744</v>
      </c>
      <c r="I34" s="148" t="s">
        <v>750</v>
      </c>
      <c r="J34" s="186">
        <v>36971</v>
      </c>
      <c r="K34" s="176">
        <f t="shared" si="3"/>
        <v>18485.5</v>
      </c>
      <c r="L34" s="172"/>
    </row>
    <row r="35" spans="1:12">
      <c r="A35" s="153">
        <v>8</v>
      </c>
      <c r="B35" s="148" t="s">
        <v>747</v>
      </c>
      <c r="C35" s="183">
        <v>17</v>
      </c>
      <c r="D35" s="176" t="str">
        <f t="shared" si="1"/>
        <v>Eligible</v>
      </c>
      <c r="E35" s="176" t="str">
        <f t="shared" si="2"/>
        <v>Minor</v>
      </c>
      <c r="F35" s="171"/>
      <c r="G35" s="68"/>
      <c r="H35" s="153" t="s">
        <v>759</v>
      </c>
      <c r="I35" s="148" t="s">
        <v>749</v>
      </c>
      <c r="J35" s="186">
        <v>41286</v>
      </c>
      <c r="K35" s="176">
        <f t="shared" si="3"/>
        <v>41286</v>
      </c>
      <c r="L35" s="172"/>
    </row>
    <row r="36" spans="1:12">
      <c r="A36" s="98"/>
      <c r="B36" s="87"/>
      <c r="C36" s="87"/>
      <c r="D36" s="87"/>
      <c r="E36" s="87"/>
      <c r="F36" s="171"/>
      <c r="G36" s="87"/>
      <c r="H36" s="153" t="s">
        <v>760</v>
      </c>
      <c r="I36" s="148" t="s">
        <v>750</v>
      </c>
      <c r="J36" s="186">
        <v>37732</v>
      </c>
      <c r="K36" s="176">
        <f t="shared" si="3"/>
        <v>18866</v>
      </c>
      <c r="L36" s="172"/>
    </row>
    <row r="37" spans="1:12">
      <c r="A37" s="145"/>
      <c r="F37" s="88"/>
      <c r="G37" s="87"/>
      <c r="H37" s="89"/>
      <c r="I37" s="68"/>
      <c r="J37" s="68"/>
      <c r="K37" s="68"/>
      <c r="L37" s="172"/>
    </row>
    <row r="38" spans="1:12" ht="15.75" thickBot="1">
      <c r="A38" s="119"/>
      <c r="B38" s="92"/>
      <c r="C38" s="92"/>
      <c r="D38" s="92"/>
      <c r="E38" s="92"/>
      <c r="F38" s="93"/>
      <c r="H38" s="119"/>
      <c r="I38" s="92"/>
      <c r="J38" s="92"/>
      <c r="K38" s="92"/>
      <c r="L38" s="93"/>
    </row>
    <row r="39" spans="1:12" ht="15.75" thickBot="1"/>
    <row r="40" spans="1:12">
      <c r="A40" s="136"/>
      <c r="B40" s="84"/>
      <c r="C40" s="84"/>
      <c r="D40" s="85"/>
    </row>
    <row r="41" spans="1:12">
      <c r="A41" s="145"/>
      <c r="D41" s="88"/>
    </row>
    <row r="42" spans="1:12">
      <c r="A42" s="456" t="s">
        <v>762</v>
      </c>
      <c r="B42" s="457"/>
      <c r="C42" s="457"/>
      <c r="D42" s="458"/>
    </row>
    <row r="43" spans="1:12">
      <c r="A43" s="456" t="s">
        <v>763</v>
      </c>
      <c r="B43" s="457"/>
      <c r="C43" s="457"/>
      <c r="D43" s="458"/>
    </row>
    <row r="44" spans="1:12">
      <c r="A44" s="456" t="s">
        <v>764</v>
      </c>
      <c r="B44" s="457"/>
      <c r="C44" s="457"/>
      <c r="D44" s="458"/>
    </row>
    <row r="45" spans="1:12">
      <c r="A45" s="456" t="s">
        <v>765</v>
      </c>
      <c r="B45" s="457"/>
      <c r="C45" s="457"/>
      <c r="D45" s="458"/>
    </row>
    <row r="46" spans="1:12">
      <c r="A46" s="98"/>
      <c r="B46" s="87"/>
      <c r="C46" s="87"/>
      <c r="D46" s="171"/>
    </row>
    <row r="47" spans="1:12">
      <c r="A47" s="456" t="s">
        <v>766</v>
      </c>
      <c r="B47" s="457"/>
      <c r="C47" s="457"/>
      <c r="D47" s="458"/>
    </row>
    <row r="48" spans="1:12">
      <c r="A48" s="98"/>
      <c r="B48" s="87"/>
      <c r="C48" s="87"/>
      <c r="D48" s="171"/>
    </row>
    <row r="49" spans="1:4">
      <c r="A49" s="189" t="s">
        <v>767</v>
      </c>
      <c r="B49" s="72" t="s">
        <v>714</v>
      </c>
      <c r="C49" s="72" t="s">
        <v>768</v>
      </c>
      <c r="D49" s="171"/>
    </row>
    <row r="50" spans="1:4">
      <c r="A50" s="190" t="s">
        <v>769</v>
      </c>
      <c r="B50" s="187">
        <v>78</v>
      </c>
      <c r="C50" s="188" t="str">
        <f>IF(B50&gt;=80,"Excellent",IF(AND(B50&gt;=60,B50&lt;80),"Good","failed"))</f>
        <v>Good</v>
      </c>
      <c r="D50" s="171"/>
    </row>
    <row r="51" spans="1:4">
      <c r="A51" s="190" t="s">
        <v>770</v>
      </c>
      <c r="B51" s="187">
        <v>85</v>
      </c>
      <c r="C51" s="188" t="str">
        <f t="shared" ref="C51:C53" si="4">IF(B51&gt;=80,"Excellent",IF(AND(B51&gt;=60,B51&lt;80),"Good","failed"))</f>
        <v>Excellent</v>
      </c>
      <c r="D51" s="171"/>
    </row>
    <row r="52" spans="1:4">
      <c r="A52" s="190" t="s">
        <v>771</v>
      </c>
      <c r="B52" s="187">
        <v>44</v>
      </c>
      <c r="C52" s="188" t="str">
        <f t="shared" si="4"/>
        <v>failed</v>
      </c>
      <c r="D52" s="171"/>
    </row>
    <row r="53" spans="1:4">
      <c r="A53" s="190" t="s">
        <v>772</v>
      </c>
      <c r="B53" s="187">
        <v>61</v>
      </c>
      <c r="C53" s="188" t="str">
        <f t="shared" si="4"/>
        <v>Good</v>
      </c>
      <c r="D53" s="171"/>
    </row>
    <row r="54" spans="1:4">
      <c r="A54" s="98"/>
      <c r="B54" s="87"/>
      <c r="C54" s="87"/>
      <c r="D54" s="171"/>
    </row>
    <row r="55" spans="1:4">
      <c r="A55" s="145"/>
      <c r="D55" s="88"/>
    </row>
    <row r="56" spans="1:4" ht="15.75" thickBot="1">
      <c r="A56" s="119"/>
      <c r="B56" s="92"/>
      <c r="C56" s="92"/>
      <c r="D56" s="93"/>
    </row>
  </sheetData>
  <mergeCells count="18">
    <mergeCell ref="H27:L27"/>
    <mergeCell ref="A20:F21"/>
    <mergeCell ref="A18:F19"/>
    <mergeCell ref="A22:F24"/>
    <mergeCell ref="H19:L20"/>
    <mergeCell ref="H26:L26"/>
    <mergeCell ref="H4:L5"/>
    <mergeCell ref="H6:L6"/>
    <mergeCell ref="H7:L7"/>
    <mergeCell ref="A1:E2"/>
    <mergeCell ref="A3:E3"/>
    <mergeCell ref="A4:C4"/>
    <mergeCell ref="A5:C5"/>
    <mergeCell ref="A42:D42"/>
    <mergeCell ref="A43:D43"/>
    <mergeCell ref="A44:D44"/>
    <mergeCell ref="A45:D45"/>
    <mergeCell ref="A47:D4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BE3-B773-4055-819B-83C8ECD21A2D}">
  <sheetPr>
    <tabColor rgb="FF92D050"/>
  </sheetPr>
  <dimension ref="A1:O75"/>
  <sheetViews>
    <sheetView topLeftCell="C1" zoomScale="175" zoomScaleNormal="175" workbookViewId="0">
      <selection activeCell="C3" sqref="C3:E15"/>
    </sheetView>
  </sheetViews>
  <sheetFormatPr defaultRowHeight="15"/>
  <cols>
    <col min="1" max="1" width="19.42578125" customWidth="1"/>
    <col min="2" max="2" width="22.7109375" customWidth="1"/>
    <col min="3" max="3" width="17.7109375" customWidth="1"/>
    <col min="4" max="4" width="13.7109375" customWidth="1"/>
    <col min="5" max="5" width="13.5703125" customWidth="1"/>
    <col min="6" max="6" width="14" bestFit="1" customWidth="1"/>
    <col min="7" max="7" width="11" customWidth="1"/>
    <col min="9" max="9" width="11" customWidth="1"/>
    <col min="10" max="10" width="13.42578125" customWidth="1"/>
  </cols>
  <sheetData>
    <row r="1" spans="1:15">
      <c r="A1" s="499" t="s">
        <v>773</v>
      </c>
      <c r="B1" s="500"/>
      <c r="C1" s="500"/>
      <c r="D1" s="500"/>
      <c r="E1" s="196"/>
      <c r="G1" s="217" t="s">
        <v>802</v>
      </c>
      <c r="H1" s="218"/>
      <c r="I1" s="218"/>
      <c r="J1" s="218"/>
      <c r="K1" s="218"/>
      <c r="L1" s="218"/>
      <c r="M1" s="218"/>
      <c r="N1" s="218"/>
      <c r="O1" s="85"/>
    </row>
    <row r="2" spans="1:15">
      <c r="A2" s="89"/>
      <c r="B2" s="68"/>
      <c r="C2" s="68"/>
      <c r="D2" s="68"/>
      <c r="E2" s="172"/>
      <c r="G2" s="219" t="s">
        <v>646</v>
      </c>
      <c r="H2" s="206" t="s">
        <v>737</v>
      </c>
      <c r="I2" s="206" t="s">
        <v>803</v>
      </c>
      <c r="J2" s="206" t="s">
        <v>804</v>
      </c>
      <c r="K2" s="205"/>
      <c r="L2" s="205"/>
      <c r="M2" s="205"/>
      <c r="N2" s="205"/>
      <c r="O2" s="88"/>
    </row>
    <row r="3" spans="1:15">
      <c r="A3" s="197" t="s">
        <v>774</v>
      </c>
      <c r="B3" s="191" t="s">
        <v>646</v>
      </c>
      <c r="C3" s="191" t="s">
        <v>775</v>
      </c>
      <c r="D3" s="191" t="s">
        <v>776</v>
      </c>
      <c r="E3" s="198" t="s">
        <v>737</v>
      </c>
      <c r="G3" s="220" t="s">
        <v>805</v>
      </c>
      <c r="H3" s="207">
        <v>35</v>
      </c>
      <c r="I3" s="207" t="s">
        <v>806</v>
      </c>
      <c r="J3" s="207" t="s">
        <v>807</v>
      </c>
      <c r="K3" s="205"/>
      <c r="L3" s="205"/>
      <c r="M3" s="205"/>
      <c r="N3" s="205"/>
      <c r="O3" s="88"/>
    </row>
    <row r="4" spans="1:15">
      <c r="A4" s="199">
        <v>56815</v>
      </c>
      <c r="B4" s="192" t="s">
        <v>777</v>
      </c>
      <c r="C4" s="192" t="s">
        <v>778</v>
      </c>
      <c r="D4" s="193">
        <v>13836</v>
      </c>
      <c r="E4" s="200">
        <v>25</v>
      </c>
      <c r="G4" s="220" t="s">
        <v>808</v>
      </c>
      <c r="H4" s="207">
        <v>42</v>
      </c>
      <c r="I4" s="207" t="s">
        <v>809</v>
      </c>
      <c r="J4" s="207" t="s">
        <v>810</v>
      </c>
      <c r="K4" s="205"/>
      <c r="L4" s="205"/>
      <c r="M4" s="205"/>
      <c r="N4" s="205"/>
      <c r="O4" s="88"/>
    </row>
    <row r="5" spans="1:15">
      <c r="A5" s="199">
        <v>51186</v>
      </c>
      <c r="B5" s="192" t="s">
        <v>779</v>
      </c>
      <c r="C5" s="192" t="s">
        <v>780</v>
      </c>
      <c r="D5" s="193">
        <v>11771</v>
      </c>
      <c r="E5" s="200">
        <v>32</v>
      </c>
      <c r="G5" s="220" t="s">
        <v>811</v>
      </c>
      <c r="H5" s="207">
        <v>28</v>
      </c>
      <c r="I5" s="207" t="s">
        <v>806</v>
      </c>
      <c r="J5" s="207" t="s">
        <v>812</v>
      </c>
      <c r="K5" s="205"/>
      <c r="L5" s="205"/>
      <c r="M5" s="205"/>
      <c r="N5" s="205"/>
      <c r="O5" s="88"/>
    </row>
    <row r="6" spans="1:15">
      <c r="A6" s="199">
        <v>51511</v>
      </c>
      <c r="B6" s="192" t="s">
        <v>781</v>
      </c>
      <c r="C6" s="192" t="s">
        <v>782</v>
      </c>
      <c r="D6" s="193">
        <v>13046</v>
      </c>
      <c r="E6" s="200">
        <v>35</v>
      </c>
      <c r="G6" s="220" t="s">
        <v>813</v>
      </c>
      <c r="H6" s="207">
        <v>25</v>
      </c>
      <c r="I6" s="207" t="s">
        <v>809</v>
      </c>
      <c r="J6" s="207" t="s">
        <v>814</v>
      </c>
      <c r="K6" s="205"/>
      <c r="L6" s="205"/>
      <c r="M6" s="205"/>
      <c r="N6" s="205"/>
      <c r="O6" s="88"/>
    </row>
    <row r="7" spans="1:15">
      <c r="A7" s="199">
        <v>50890</v>
      </c>
      <c r="B7" s="192" t="s">
        <v>783</v>
      </c>
      <c r="C7" s="192" t="s">
        <v>784</v>
      </c>
      <c r="D7" s="193">
        <v>18276</v>
      </c>
      <c r="E7" s="200">
        <v>32</v>
      </c>
      <c r="G7" s="220" t="s">
        <v>815</v>
      </c>
      <c r="H7" s="207">
        <v>31</v>
      </c>
      <c r="I7" s="207" t="s">
        <v>806</v>
      </c>
      <c r="J7" s="207" t="s">
        <v>816</v>
      </c>
      <c r="K7" s="205"/>
      <c r="L7" s="205"/>
      <c r="M7" s="205"/>
      <c r="N7" s="205"/>
      <c r="O7" s="88"/>
    </row>
    <row r="8" spans="1:15">
      <c r="A8" s="199">
        <v>53700</v>
      </c>
      <c r="B8" s="192" t="s">
        <v>785</v>
      </c>
      <c r="C8" s="192" t="s">
        <v>786</v>
      </c>
      <c r="D8" s="193">
        <v>19327</v>
      </c>
      <c r="E8" s="200">
        <v>26</v>
      </c>
      <c r="G8" s="220" t="s">
        <v>817</v>
      </c>
      <c r="H8" s="207">
        <v>27</v>
      </c>
      <c r="I8" s="207" t="s">
        <v>809</v>
      </c>
      <c r="J8" s="207" t="s">
        <v>818</v>
      </c>
      <c r="K8" s="205"/>
      <c r="L8" s="205"/>
      <c r="M8" s="205"/>
      <c r="N8" s="205"/>
      <c r="O8" s="88"/>
    </row>
    <row r="9" spans="1:15">
      <c r="A9" s="199">
        <v>55879</v>
      </c>
      <c r="B9" s="192" t="s">
        <v>787</v>
      </c>
      <c r="C9" s="192" t="s">
        <v>788</v>
      </c>
      <c r="D9" s="193">
        <v>18996</v>
      </c>
      <c r="E9" s="200">
        <v>35</v>
      </c>
      <c r="G9" s="220" t="s">
        <v>819</v>
      </c>
      <c r="H9" s="207">
        <v>38</v>
      </c>
      <c r="I9" s="207" t="s">
        <v>806</v>
      </c>
      <c r="J9" s="207" t="s">
        <v>820</v>
      </c>
      <c r="K9" s="205"/>
      <c r="L9" s="205"/>
      <c r="M9" s="205"/>
      <c r="N9" s="205"/>
      <c r="O9" s="88"/>
    </row>
    <row r="10" spans="1:15">
      <c r="A10" s="199">
        <v>59848</v>
      </c>
      <c r="B10" s="192" t="s">
        <v>789</v>
      </c>
      <c r="C10" s="192" t="s">
        <v>782</v>
      </c>
      <c r="D10" s="193">
        <v>10387</v>
      </c>
      <c r="E10" s="200">
        <v>25</v>
      </c>
      <c r="G10" s="220" t="s">
        <v>821</v>
      </c>
      <c r="H10" s="207">
        <v>29</v>
      </c>
      <c r="I10" s="207" t="s">
        <v>809</v>
      </c>
      <c r="J10" s="207" t="s">
        <v>822</v>
      </c>
      <c r="K10" s="205"/>
      <c r="L10" s="205"/>
      <c r="M10" s="205"/>
      <c r="N10" s="205"/>
      <c r="O10" s="88"/>
    </row>
    <row r="11" spans="1:15">
      <c r="A11" s="199">
        <v>58369</v>
      </c>
      <c r="B11" s="192" t="s">
        <v>790</v>
      </c>
      <c r="C11" s="192" t="s">
        <v>788</v>
      </c>
      <c r="D11" s="193">
        <v>12566</v>
      </c>
      <c r="E11" s="200">
        <v>37</v>
      </c>
      <c r="G11" s="220" t="s">
        <v>823</v>
      </c>
      <c r="H11" s="207">
        <v>45</v>
      </c>
      <c r="I11" s="207" t="s">
        <v>806</v>
      </c>
      <c r="J11" s="207" t="s">
        <v>824</v>
      </c>
      <c r="K11" s="205"/>
      <c r="L11" s="205"/>
      <c r="M11" s="205"/>
      <c r="N11" s="205"/>
      <c r="O11" s="88"/>
    </row>
    <row r="12" spans="1:15">
      <c r="A12" s="199">
        <v>50217</v>
      </c>
      <c r="B12" s="192" t="s">
        <v>791</v>
      </c>
      <c r="C12" s="192" t="s">
        <v>792</v>
      </c>
      <c r="D12" s="193">
        <v>16406</v>
      </c>
      <c r="E12" s="200">
        <v>42</v>
      </c>
      <c r="G12" s="220" t="s">
        <v>825</v>
      </c>
      <c r="H12" s="207">
        <v>33</v>
      </c>
      <c r="I12" s="207" t="s">
        <v>809</v>
      </c>
      <c r="J12" s="207" t="s">
        <v>826</v>
      </c>
      <c r="K12" s="205"/>
      <c r="L12" s="205"/>
      <c r="M12" s="205"/>
      <c r="N12" s="205"/>
      <c r="O12" s="88"/>
    </row>
    <row r="13" spans="1:15">
      <c r="A13" s="199">
        <v>50695</v>
      </c>
      <c r="B13" s="192" t="s">
        <v>793</v>
      </c>
      <c r="C13" s="192" t="s">
        <v>784</v>
      </c>
      <c r="D13" s="193">
        <v>15784</v>
      </c>
      <c r="E13" s="200">
        <v>43</v>
      </c>
      <c r="G13" s="221"/>
      <c r="H13" s="205"/>
      <c r="I13" s="205"/>
      <c r="J13" s="205"/>
      <c r="K13" s="205"/>
      <c r="L13" s="205"/>
      <c r="M13" s="205"/>
      <c r="N13" s="205"/>
      <c r="O13" s="88"/>
    </row>
    <row r="14" spans="1:15">
      <c r="A14" s="199">
        <v>59673</v>
      </c>
      <c r="B14" s="192" t="s">
        <v>794</v>
      </c>
      <c r="C14" s="192" t="s">
        <v>778</v>
      </c>
      <c r="D14" s="193">
        <v>10959</v>
      </c>
      <c r="E14" s="200">
        <v>30</v>
      </c>
      <c r="G14" s="221"/>
      <c r="H14" s="205"/>
      <c r="I14" s="205"/>
      <c r="J14" s="205"/>
      <c r="K14" s="205"/>
      <c r="L14" s="205"/>
      <c r="M14" s="205"/>
      <c r="N14" s="205"/>
      <c r="O14" s="88"/>
    </row>
    <row r="15" spans="1:15">
      <c r="A15" s="199">
        <v>52130</v>
      </c>
      <c r="B15" s="192" t="s">
        <v>795</v>
      </c>
      <c r="C15" s="192" t="s">
        <v>796</v>
      </c>
      <c r="D15" s="193">
        <v>14562</v>
      </c>
      <c r="E15" s="200">
        <v>32</v>
      </c>
      <c r="G15" s="222" t="s">
        <v>827</v>
      </c>
      <c r="H15" s="205"/>
      <c r="I15" s="205"/>
      <c r="J15" s="205"/>
      <c r="K15" s="205"/>
      <c r="L15" s="205"/>
      <c r="M15" s="205"/>
      <c r="N15" s="205"/>
      <c r="O15" s="88"/>
    </row>
    <row r="16" spans="1:15">
      <c r="A16" s="89"/>
      <c r="B16" s="68"/>
      <c r="C16" s="68"/>
      <c r="D16" s="68"/>
      <c r="E16" s="172"/>
      <c r="G16" s="221"/>
      <c r="H16" s="205"/>
      <c r="I16" s="205"/>
      <c r="J16" s="205"/>
      <c r="K16" s="205"/>
      <c r="L16" s="205"/>
      <c r="M16" s="205"/>
      <c r="N16" s="205"/>
      <c r="O16" s="88"/>
    </row>
    <row r="17" spans="1:15">
      <c r="A17" s="89" t="s">
        <v>797</v>
      </c>
      <c r="B17" s="68"/>
      <c r="C17" s="87"/>
      <c r="D17" s="201" t="str">
        <f>VLOOKUP(58369,A4:E15,2,0)</f>
        <v>Thomas Davies</v>
      </c>
      <c r="E17" s="172"/>
      <c r="G17" s="496" t="s">
        <v>828</v>
      </c>
      <c r="H17" s="497"/>
      <c r="I17" s="497"/>
      <c r="J17" s="497"/>
      <c r="K17" s="497"/>
      <c r="L17" s="205"/>
      <c r="M17" s="205"/>
      <c r="N17" s="205"/>
      <c r="O17" s="88"/>
    </row>
    <row r="18" spans="1:15">
      <c r="A18" s="89"/>
      <c r="B18" s="68"/>
      <c r="C18" s="68"/>
      <c r="D18" s="68"/>
      <c r="E18" s="172"/>
      <c r="G18" s="221"/>
      <c r="H18" s="223" t="s">
        <v>829</v>
      </c>
      <c r="I18" s="205" t="str">
        <f>VLOOKUP("Jane Doe",G3:J12,4,0)</f>
        <v>Data Scientist</v>
      </c>
      <c r="J18" s="205"/>
      <c r="K18" s="205"/>
      <c r="L18" s="205"/>
      <c r="M18" s="205"/>
      <c r="N18" s="205"/>
      <c r="O18" s="88"/>
    </row>
    <row r="19" spans="1:15">
      <c r="A19" s="453" t="s">
        <v>798</v>
      </c>
      <c r="B19" s="374"/>
      <c r="C19" s="68" t="s">
        <v>794</v>
      </c>
      <c r="D19" s="201">
        <f>VLOOKUP(C19,B4:E15,4,0)</f>
        <v>30</v>
      </c>
      <c r="E19" s="172"/>
      <c r="G19" s="224" t="s">
        <v>830</v>
      </c>
      <c r="I19" s="205"/>
      <c r="J19" s="205"/>
      <c r="K19" s="205"/>
      <c r="L19" s="205"/>
      <c r="M19" s="205"/>
      <c r="N19" s="205"/>
      <c r="O19" s="88"/>
    </row>
    <row r="20" spans="1:15">
      <c r="A20" s="89"/>
      <c r="B20" s="68"/>
      <c r="C20" s="68"/>
      <c r="D20" s="68"/>
      <c r="E20" s="172"/>
      <c r="G20" s="221"/>
      <c r="H20" s="205"/>
      <c r="I20" s="205"/>
      <c r="J20" s="205"/>
      <c r="K20" s="205"/>
      <c r="L20" s="205"/>
      <c r="M20" s="205"/>
      <c r="N20" s="205"/>
      <c r="O20" s="88"/>
    </row>
    <row r="21" spans="1:15">
      <c r="A21" s="501" t="s">
        <v>799</v>
      </c>
      <c r="B21" s="418"/>
      <c r="C21" s="418"/>
      <c r="D21" s="68"/>
      <c r="E21" s="172"/>
      <c r="G21" s="496" t="s">
        <v>831</v>
      </c>
      <c r="H21" s="497"/>
      <c r="I21" s="497"/>
      <c r="J21" s="497"/>
      <c r="K21" s="497"/>
      <c r="L21" s="205"/>
      <c r="M21" s="205"/>
      <c r="N21" s="205"/>
      <c r="O21" s="88"/>
    </row>
    <row r="22" spans="1:15">
      <c r="A22" s="89"/>
      <c r="B22" s="68"/>
      <c r="C22" s="68"/>
      <c r="D22" s="68"/>
      <c r="E22" s="172"/>
      <c r="G22" s="221"/>
      <c r="H22" s="223" t="s">
        <v>829</v>
      </c>
      <c r="I22" s="205">
        <f>VLOOKUP("Mike Lee",G3:J12,2,0)</f>
        <v>45</v>
      </c>
      <c r="J22" s="205"/>
      <c r="K22" s="205"/>
      <c r="L22" s="205"/>
      <c r="M22" s="205"/>
      <c r="N22" s="205"/>
      <c r="O22" s="88"/>
    </row>
    <row r="23" spans="1:15">
      <c r="A23" s="177" t="s">
        <v>774</v>
      </c>
      <c r="B23" s="194" t="s">
        <v>775</v>
      </c>
      <c r="C23" s="68"/>
      <c r="D23" s="68"/>
      <c r="E23" s="172"/>
      <c r="G23" s="224" t="s">
        <v>830</v>
      </c>
      <c r="I23" s="205"/>
      <c r="J23" s="205"/>
      <c r="K23" s="205"/>
      <c r="L23" s="205"/>
      <c r="M23" s="205"/>
      <c r="N23" s="205"/>
      <c r="O23" s="88"/>
    </row>
    <row r="24" spans="1:15">
      <c r="A24" s="199">
        <v>55879</v>
      </c>
      <c r="B24" s="195" t="str">
        <f>VLOOKUP($A24,A4:E15,3,0)</f>
        <v>Capetown</v>
      </c>
      <c r="C24" s="68"/>
      <c r="D24" s="68"/>
      <c r="E24" s="172"/>
      <c r="G24" s="221"/>
      <c r="H24" s="205"/>
      <c r="I24" s="205"/>
      <c r="J24" s="205"/>
      <c r="K24" s="205"/>
      <c r="L24" s="205"/>
      <c r="M24" s="205"/>
      <c r="N24" s="205"/>
      <c r="O24" s="88"/>
    </row>
    <row r="25" spans="1:15">
      <c r="A25" s="199">
        <v>50217</v>
      </c>
      <c r="B25" s="195" t="str">
        <f t="shared" ref="B25:B26" si="0">VLOOKUP($A25,A5:E16,3,0)</f>
        <v>Warsaw</v>
      </c>
      <c r="C25" s="68"/>
      <c r="D25" s="68"/>
      <c r="E25" s="172"/>
      <c r="G25" s="496" t="s">
        <v>832</v>
      </c>
      <c r="H25" s="497"/>
      <c r="I25" s="497"/>
      <c r="J25" s="497"/>
      <c r="K25" s="497"/>
      <c r="L25" s="497"/>
      <c r="M25" s="497"/>
      <c r="N25" s="497"/>
      <c r="O25" s="498"/>
    </row>
    <row r="26" spans="1:15">
      <c r="A26" s="199">
        <v>50695</v>
      </c>
      <c r="B26" s="195" t="str">
        <f t="shared" si="0"/>
        <v>Cairo</v>
      </c>
      <c r="C26" s="68"/>
      <c r="D26" s="68"/>
      <c r="E26" s="172"/>
      <c r="G26" s="221"/>
      <c r="H26" s="205" t="s">
        <v>829</v>
      </c>
      <c r="I26" s="205" t="str">
        <f>VLOOKUP("B*",G3:J12,4,0)</f>
        <v>Accountant</v>
      </c>
      <c r="J26" s="205" t="str">
        <f>VLOOKUP("B*",G3:J12,1,0)</f>
        <v>Bob Johnson</v>
      </c>
      <c r="K26" s="205"/>
      <c r="L26" s="205"/>
      <c r="M26" s="205"/>
      <c r="N26" s="205"/>
      <c r="O26" s="88"/>
    </row>
    <row r="27" spans="1:15">
      <c r="A27" s="89"/>
      <c r="B27" s="68"/>
      <c r="C27" s="68"/>
      <c r="D27" s="68"/>
      <c r="E27" s="172"/>
      <c r="G27" s="224" t="s">
        <v>830</v>
      </c>
      <c r="I27" s="205"/>
      <c r="J27" s="205"/>
      <c r="K27" s="205"/>
      <c r="L27" s="205"/>
      <c r="M27" s="205"/>
      <c r="N27" s="205"/>
      <c r="O27" s="88"/>
    </row>
    <row r="28" spans="1:15" ht="15.75" thickBot="1">
      <c r="A28" s="501" t="s">
        <v>800</v>
      </c>
      <c r="B28" s="418"/>
      <c r="C28" s="418"/>
      <c r="D28" s="68"/>
      <c r="E28" s="172"/>
      <c r="G28" s="215"/>
      <c r="H28" s="216"/>
      <c r="I28" s="216"/>
      <c r="J28" s="216"/>
      <c r="K28" s="216"/>
      <c r="L28" s="216"/>
      <c r="M28" s="216"/>
      <c r="N28" s="216"/>
      <c r="O28" s="93"/>
    </row>
    <row r="29" spans="1:15">
      <c r="A29" s="89"/>
      <c r="B29" s="68"/>
      <c r="C29" s="68"/>
      <c r="D29" s="68"/>
      <c r="E29" s="172"/>
      <c r="G29" s="205"/>
      <c r="H29" s="205"/>
      <c r="I29" s="205"/>
      <c r="J29" s="205"/>
      <c r="K29" s="205"/>
      <c r="L29" s="205"/>
      <c r="M29" s="205"/>
      <c r="N29" s="205"/>
    </row>
    <row r="30" spans="1:15">
      <c r="A30" s="177" t="s">
        <v>646</v>
      </c>
      <c r="B30" s="194" t="s">
        <v>776</v>
      </c>
      <c r="C30" s="68"/>
      <c r="D30" s="68"/>
      <c r="E30" s="172"/>
    </row>
    <row r="31" spans="1:15">
      <c r="A31" s="202" t="s">
        <v>783</v>
      </c>
      <c r="B31" s="195">
        <f>VLOOKUP($A31,$B$4:$E$15,3,0)</f>
        <v>18276</v>
      </c>
      <c r="C31" s="68"/>
      <c r="D31" s="68"/>
      <c r="E31" s="172"/>
    </row>
    <row r="32" spans="1:15">
      <c r="A32" s="202" t="s">
        <v>801</v>
      </c>
      <c r="B32" s="195" t="e">
        <f t="shared" ref="B32:B33" si="1">VLOOKUP($A32,$B$4:$E$15,3,0)</f>
        <v>#N/A</v>
      </c>
      <c r="C32" s="68"/>
      <c r="D32" s="68"/>
      <c r="E32" s="172"/>
    </row>
    <row r="33" spans="1:11">
      <c r="A33" s="202" t="s">
        <v>794</v>
      </c>
      <c r="B33" s="195">
        <f t="shared" si="1"/>
        <v>10959</v>
      </c>
      <c r="C33" s="68"/>
      <c r="D33" s="68"/>
      <c r="E33" s="172"/>
    </row>
    <row r="34" spans="1:11" ht="15.75" thickBot="1">
      <c r="A34" s="203"/>
      <c r="B34" s="169"/>
      <c r="C34" s="169"/>
      <c r="D34" s="169"/>
      <c r="E34" s="204"/>
    </row>
    <row r="35" spans="1:11">
      <c r="A35" s="68"/>
      <c r="B35" s="68"/>
      <c r="C35" s="68"/>
      <c r="D35" s="68"/>
      <c r="E35" s="68"/>
    </row>
    <row r="36" spans="1:11">
      <c r="A36" s="68"/>
      <c r="B36" s="68"/>
      <c r="C36" s="68"/>
      <c r="D36" s="68"/>
      <c r="E36" s="68"/>
    </row>
    <row r="37" spans="1:11">
      <c r="A37" s="68"/>
      <c r="B37" s="68"/>
      <c r="C37" s="68"/>
      <c r="D37" s="68"/>
      <c r="E37" s="68"/>
    </row>
    <row r="38" spans="1:11" ht="15.75" thickBot="1">
      <c r="A38" s="68"/>
      <c r="B38" s="68"/>
      <c r="C38" s="68"/>
      <c r="D38" s="68"/>
      <c r="E38" s="68"/>
    </row>
    <row r="39" spans="1:11" ht="15" customHeight="1">
      <c r="A39" s="68"/>
      <c r="B39" s="68"/>
      <c r="C39" s="490" t="s">
        <v>836</v>
      </c>
      <c r="D39" s="491"/>
      <c r="E39" s="491"/>
      <c r="F39" s="492"/>
    </row>
    <row r="40" spans="1:11" ht="15.75" thickBot="1">
      <c r="A40" s="68"/>
      <c r="B40" s="68"/>
      <c r="C40" s="493"/>
      <c r="D40" s="494"/>
      <c r="E40" s="494"/>
      <c r="F40" s="495"/>
      <c r="G40" s="68"/>
      <c r="H40" s="68"/>
      <c r="I40" s="68"/>
      <c r="J40" s="68"/>
      <c r="K40" s="68"/>
    </row>
    <row r="41" spans="1:11" ht="15" customHeight="1">
      <c r="C41" s="490" t="s">
        <v>833</v>
      </c>
      <c r="D41" s="491"/>
      <c r="E41" s="491"/>
      <c r="F41" s="492"/>
      <c r="G41" s="68"/>
      <c r="H41" s="68"/>
      <c r="I41" s="68"/>
      <c r="J41" s="68"/>
      <c r="K41" s="68"/>
    </row>
    <row r="42" spans="1:11" ht="15.75" thickBot="1">
      <c r="C42" s="493"/>
      <c r="D42" s="494"/>
      <c r="E42" s="494"/>
      <c r="F42" s="495"/>
      <c r="G42" s="68"/>
      <c r="H42" s="68"/>
      <c r="I42" s="68"/>
      <c r="J42" s="68"/>
      <c r="K42" s="68"/>
    </row>
    <row r="43" spans="1:11">
      <c r="C43" s="82"/>
      <c r="D43" s="196"/>
      <c r="E43" s="68"/>
      <c r="F43" s="88"/>
      <c r="H43" s="68"/>
      <c r="K43" s="68"/>
    </row>
    <row r="44" spans="1:11" ht="15.75" thickBot="1">
      <c r="C44" s="116" t="s">
        <v>835</v>
      </c>
      <c r="D44" s="172"/>
      <c r="E44" s="68"/>
      <c r="F44" s="88"/>
      <c r="H44" s="68"/>
      <c r="K44" s="68"/>
    </row>
    <row r="45" spans="1:11" ht="15.75" thickBot="1">
      <c r="C45" s="89"/>
      <c r="D45" s="172"/>
      <c r="E45" s="82"/>
      <c r="F45" s="85"/>
      <c r="H45" s="68"/>
      <c r="J45" s="68"/>
      <c r="K45" s="68"/>
    </row>
    <row r="46" spans="1:11" ht="30.75" thickBot="1">
      <c r="C46" s="214" t="s">
        <v>421</v>
      </c>
      <c r="D46" s="214" t="s">
        <v>834</v>
      </c>
      <c r="E46" s="116" t="s">
        <v>421</v>
      </c>
      <c r="F46" s="212" t="s">
        <v>834</v>
      </c>
      <c r="H46" s="68"/>
    </row>
    <row r="47" spans="1:11" ht="15.75" thickBot="1">
      <c r="C47" s="209">
        <v>44197</v>
      </c>
      <c r="D47" s="210">
        <v>1.3671</v>
      </c>
      <c r="E47" s="213">
        <v>44201</v>
      </c>
      <c r="F47" s="211">
        <f>VLOOKUP(E47,C47:D67,2,0)</f>
        <v>1.3624000000000001</v>
      </c>
      <c r="H47" s="68"/>
    </row>
    <row r="48" spans="1:11" ht="15.75" thickBot="1">
      <c r="C48" s="209">
        <v>44200</v>
      </c>
      <c r="D48" s="210">
        <v>1.3569</v>
      </c>
      <c r="E48" s="213">
        <v>44211</v>
      </c>
      <c r="F48" s="211">
        <f>VLOOKUP(E48,C48:D68,2,0)</f>
        <v>1.3586</v>
      </c>
      <c r="H48" s="68"/>
    </row>
    <row r="49" spans="3:11" ht="15.75" thickBot="1">
      <c r="C49" s="209">
        <v>44201</v>
      </c>
      <c r="D49" s="210">
        <v>1.3624000000000001</v>
      </c>
      <c r="E49" s="213">
        <v>44220</v>
      </c>
      <c r="F49" s="211">
        <f>VLOOKUP(E49,C49:D69,2,1)</f>
        <v>1.3684000000000001</v>
      </c>
      <c r="H49" s="68"/>
    </row>
    <row r="50" spans="3:11" ht="15.75" thickBot="1">
      <c r="C50" s="209">
        <v>44202</v>
      </c>
      <c r="D50" s="210">
        <v>1.3607</v>
      </c>
      <c r="E50" s="203"/>
      <c r="F50" s="204"/>
      <c r="H50" s="68"/>
    </row>
    <row r="51" spans="3:11">
      <c r="C51" s="209">
        <v>44203</v>
      </c>
      <c r="D51" s="210">
        <v>1.3563000000000001</v>
      </c>
      <c r="E51" s="68"/>
      <c r="F51" s="88"/>
      <c r="H51" s="68"/>
      <c r="J51" s="68"/>
      <c r="K51" s="68"/>
    </row>
    <row r="52" spans="3:11">
      <c r="C52" s="209">
        <v>44204</v>
      </c>
      <c r="D52" s="210">
        <v>1.3563000000000001</v>
      </c>
      <c r="E52" s="68"/>
      <c r="F52" s="88"/>
      <c r="H52" s="68"/>
      <c r="K52" s="68"/>
    </row>
    <row r="53" spans="3:11">
      <c r="C53" s="209">
        <v>44207</v>
      </c>
      <c r="D53" s="210">
        <v>1.3513999999999999</v>
      </c>
      <c r="E53" s="68"/>
      <c r="F53" s="88"/>
      <c r="H53" s="68"/>
      <c r="K53" s="68"/>
    </row>
    <row r="54" spans="3:11">
      <c r="C54" s="209">
        <v>44208</v>
      </c>
      <c r="D54" s="210">
        <v>1.3663000000000001</v>
      </c>
      <c r="E54" s="68"/>
      <c r="F54" s="88"/>
      <c r="H54" s="68"/>
      <c r="K54" s="68"/>
    </row>
    <row r="55" spans="3:11">
      <c r="C55" s="209">
        <v>44209</v>
      </c>
      <c r="D55" s="210">
        <v>1.3636999999999999</v>
      </c>
      <c r="E55" s="68"/>
      <c r="F55" s="88"/>
      <c r="H55" s="68"/>
      <c r="K55" s="68"/>
    </row>
    <row r="56" spans="3:11">
      <c r="C56" s="209">
        <v>44210</v>
      </c>
      <c r="D56" s="210">
        <v>1.3687</v>
      </c>
      <c r="E56" s="68"/>
      <c r="F56" s="88"/>
      <c r="H56" s="68"/>
      <c r="K56" s="68"/>
    </row>
    <row r="57" spans="3:11">
      <c r="C57" s="209">
        <v>44211</v>
      </c>
      <c r="D57" s="210">
        <v>1.3586</v>
      </c>
      <c r="E57" s="68"/>
      <c r="F57" s="88"/>
      <c r="H57" s="68"/>
      <c r="K57" s="68"/>
    </row>
    <row r="58" spans="3:11">
      <c r="C58" s="209">
        <v>44214</v>
      </c>
      <c r="D58" s="210">
        <v>1.3584000000000001</v>
      </c>
      <c r="E58" s="68"/>
      <c r="F58" s="88"/>
      <c r="H58" s="68"/>
      <c r="K58" s="68"/>
    </row>
    <row r="59" spans="3:11">
      <c r="C59" s="209">
        <v>44215</v>
      </c>
      <c r="D59" s="210">
        <v>1.3628</v>
      </c>
      <c r="E59" s="68"/>
      <c r="F59" s="88"/>
      <c r="H59" s="68"/>
      <c r="K59" s="68"/>
    </row>
    <row r="60" spans="3:11">
      <c r="C60" s="209">
        <v>44216</v>
      </c>
      <c r="D60" s="210">
        <v>1.3653</v>
      </c>
      <c r="E60" s="68"/>
      <c r="F60" s="88"/>
      <c r="H60" s="68"/>
      <c r="K60" s="68"/>
    </row>
    <row r="61" spans="3:11">
      <c r="C61" s="209">
        <v>44217</v>
      </c>
      <c r="D61" s="210">
        <v>1.3732</v>
      </c>
      <c r="E61" s="68"/>
      <c r="F61" s="88"/>
      <c r="H61" s="68"/>
      <c r="K61" s="68"/>
    </row>
    <row r="62" spans="3:11">
      <c r="C62" s="209">
        <v>44218</v>
      </c>
      <c r="D62" s="210">
        <v>1.3684000000000001</v>
      </c>
      <c r="E62" s="68"/>
      <c r="F62" s="88"/>
      <c r="H62" s="68"/>
      <c r="K62" s="68"/>
    </row>
    <row r="63" spans="3:11">
      <c r="C63" s="209">
        <v>44221</v>
      </c>
      <c r="D63" s="210">
        <v>1.3673999999999999</v>
      </c>
      <c r="E63" s="68"/>
      <c r="F63" s="88"/>
      <c r="H63" s="68"/>
      <c r="K63" s="68"/>
    </row>
    <row r="64" spans="3:11">
      <c r="C64" s="209">
        <v>44222</v>
      </c>
      <c r="D64" s="210">
        <v>1.3733</v>
      </c>
      <c r="E64" s="68"/>
      <c r="F64" s="88"/>
      <c r="H64" s="68"/>
      <c r="K64" s="68"/>
    </row>
    <row r="65" spans="3:11">
      <c r="C65" s="209">
        <v>44223</v>
      </c>
      <c r="D65" s="210">
        <v>1.3686</v>
      </c>
      <c r="E65" s="68"/>
      <c r="F65" s="88"/>
      <c r="H65" s="68"/>
      <c r="K65" s="68"/>
    </row>
    <row r="66" spans="3:11">
      <c r="C66" s="209">
        <v>44224</v>
      </c>
      <c r="D66" s="210">
        <v>1.3717999999999999</v>
      </c>
      <c r="E66" s="68"/>
      <c r="F66" s="88"/>
      <c r="H66" s="68"/>
      <c r="K66" s="68"/>
    </row>
    <row r="67" spans="3:11">
      <c r="C67" s="209">
        <v>44225</v>
      </c>
      <c r="D67" s="210">
        <v>1.3702000000000001</v>
      </c>
      <c r="E67" s="68"/>
      <c r="F67" s="88"/>
      <c r="H67" s="68"/>
      <c r="I67" s="68"/>
      <c r="J67" s="68"/>
      <c r="K67" s="68"/>
    </row>
    <row r="68" spans="3:11" ht="15.75" thickBot="1">
      <c r="C68" s="203"/>
      <c r="D68" s="204"/>
      <c r="F68" s="88"/>
    </row>
    <row r="69" spans="3:11" ht="15.75" thickBot="1">
      <c r="C69" s="215"/>
      <c r="D69" s="216"/>
      <c r="E69" s="92"/>
      <c r="F69" s="93"/>
    </row>
    <row r="70" spans="3:11">
      <c r="C70" s="205"/>
      <c r="D70" s="205"/>
    </row>
    <row r="71" spans="3:11" ht="15" customHeight="1">
      <c r="C71" s="208"/>
      <c r="D71" s="208"/>
      <c r="E71" s="208"/>
    </row>
    <row r="73" spans="3:11">
      <c r="C73" s="205"/>
      <c r="D73" s="205"/>
    </row>
    <row r="74" spans="3:11">
      <c r="C74" s="205"/>
      <c r="D74" s="205"/>
    </row>
    <row r="75" spans="3:11">
      <c r="C75" s="205"/>
      <c r="D75" s="205"/>
    </row>
  </sheetData>
  <mergeCells count="9">
    <mergeCell ref="C41:F42"/>
    <mergeCell ref="G17:K17"/>
    <mergeCell ref="G21:K21"/>
    <mergeCell ref="G25:O25"/>
    <mergeCell ref="A1:D1"/>
    <mergeCell ref="A21:C21"/>
    <mergeCell ref="A28:C28"/>
    <mergeCell ref="A19:B19"/>
    <mergeCell ref="C39:F4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7EF4-A3A1-4E7C-B6FF-5FBD2A175BC3}">
  <sheetPr>
    <tabColor rgb="FFFFFF00"/>
  </sheetPr>
  <dimension ref="A1:K23"/>
  <sheetViews>
    <sheetView zoomScale="160" zoomScaleNormal="160" workbookViewId="0">
      <selection activeCell="B4" sqref="B4:H4"/>
    </sheetView>
  </sheetViews>
  <sheetFormatPr defaultRowHeight="15"/>
  <cols>
    <col min="1" max="1" width="20.7109375" customWidth="1"/>
    <col min="3" max="3" width="10.5703125" bestFit="1" customWidth="1"/>
    <col min="4" max="4" width="12.140625" bestFit="1" customWidth="1"/>
    <col min="5" max="5" width="9.42578125" bestFit="1" customWidth="1"/>
    <col min="6" max="6" width="10" bestFit="1" customWidth="1"/>
    <col min="7" max="7" width="12" bestFit="1" customWidth="1"/>
    <col min="8" max="8" width="14.7109375" bestFit="1" customWidth="1"/>
    <col min="9" max="9" width="12.140625" bestFit="1" customWidth="1"/>
    <col min="10" max="10" width="12.28515625" bestFit="1" customWidth="1"/>
    <col min="11" max="11" width="12.7109375" bestFit="1" customWidth="1"/>
  </cols>
  <sheetData>
    <row r="1" spans="1:11">
      <c r="A1" s="136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228" t="s">
        <v>837</v>
      </c>
      <c r="B2" s="138"/>
      <c r="C2" s="138"/>
      <c r="D2" s="138"/>
      <c r="E2" s="138"/>
      <c r="F2" s="138"/>
      <c r="G2" s="138"/>
      <c r="H2" s="138"/>
      <c r="I2" s="138"/>
      <c r="J2" s="138"/>
      <c r="K2" s="229"/>
    </row>
    <row r="3" spans="1:11">
      <c r="A3" s="230" t="s">
        <v>774</v>
      </c>
      <c r="B3" s="225">
        <v>101</v>
      </c>
      <c r="C3" s="225">
        <v>102</v>
      </c>
      <c r="D3" s="225">
        <v>103</v>
      </c>
      <c r="E3" s="225">
        <v>104</v>
      </c>
      <c r="F3" s="225">
        <v>105</v>
      </c>
      <c r="G3" s="225">
        <v>106</v>
      </c>
      <c r="H3" s="225">
        <v>107</v>
      </c>
      <c r="I3" s="225">
        <v>108</v>
      </c>
      <c r="J3" s="225">
        <v>109</v>
      </c>
      <c r="K3" s="231">
        <v>110</v>
      </c>
    </row>
    <row r="4" spans="1:11">
      <c r="A4" s="230" t="s">
        <v>838</v>
      </c>
      <c r="B4" s="226" t="s">
        <v>839</v>
      </c>
      <c r="C4" s="226" t="s">
        <v>840</v>
      </c>
      <c r="D4" s="226" t="s">
        <v>811</v>
      </c>
      <c r="E4" s="226" t="s">
        <v>841</v>
      </c>
      <c r="F4" s="226" t="s">
        <v>842</v>
      </c>
      <c r="G4" s="226" t="s">
        <v>843</v>
      </c>
      <c r="H4" s="226" t="s">
        <v>844</v>
      </c>
      <c r="I4" s="226" t="s">
        <v>845</v>
      </c>
      <c r="J4" s="226" t="s">
        <v>846</v>
      </c>
      <c r="K4" s="232" t="s">
        <v>847</v>
      </c>
    </row>
    <row r="5" spans="1:11">
      <c r="A5" s="230" t="s">
        <v>848</v>
      </c>
      <c r="B5" s="226" t="s">
        <v>814</v>
      </c>
      <c r="C5" s="226" t="s">
        <v>816</v>
      </c>
      <c r="D5" s="226" t="s">
        <v>849</v>
      </c>
      <c r="E5" s="226" t="s">
        <v>850</v>
      </c>
      <c r="F5" s="226" t="s">
        <v>814</v>
      </c>
      <c r="G5" s="226" t="s">
        <v>816</v>
      </c>
      <c r="H5" s="226" t="s">
        <v>849</v>
      </c>
      <c r="I5" s="226" t="s">
        <v>850</v>
      </c>
      <c r="J5" s="226" t="s">
        <v>814</v>
      </c>
      <c r="K5" s="232" t="s">
        <v>816</v>
      </c>
    </row>
    <row r="6" spans="1:11">
      <c r="A6" s="230" t="s">
        <v>776</v>
      </c>
      <c r="B6" s="226">
        <v>50000</v>
      </c>
      <c r="C6" s="226">
        <v>55000</v>
      </c>
      <c r="D6" s="226">
        <v>60000</v>
      </c>
      <c r="E6" s="226">
        <v>65000</v>
      </c>
      <c r="F6" s="226">
        <v>70000</v>
      </c>
      <c r="G6" s="226">
        <v>75000</v>
      </c>
      <c r="H6" s="226">
        <v>80000</v>
      </c>
      <c r="I6" s="226">
        <v>85000</v>
      </c>
      <c r="J6" s="226">
        <v>90000</v>
      </c>
      <c r="K6" s="232">
        <v>95000</v>
      </c>
    </row>
    <row r="7" spans="1:11">
      <c r="A7" s="230" t="s">
        <v>851</v>
      </c>
      <c r="B7" s="226">
        <v>2000</v>
      </c>
      <c r="C7" s="226">
        <v>2500</v>
      </c>
      <c r="D7" s="226">
        <v>3000</v>
      </c>
      <c r="E7" s="226">
        <v>3500</v>
      </c>
      <c r="F7" s="226">
        <v>4000</v>
      </c>
      <c r="G7" s="226">
        <v>4500</v>
      </c>
      <c r="H7" s="226">
        <v>5000</v>
      </c>
      <c r="I7" s="226">
        <v>5500</v>
      </c>
      <c r="J7" s="226">
        <v>6000</v>
      </c>
      <c r="K7" s="232">
        <v>6500</v>
      </c>
    </row>
    <row r="8" spans="1:11">
      <c r="A8" s="230" t="s">
        <v>852</v>
      </c>
      <c r="B8" s="226">
        <v>52000</v>
      </c>
      <c r="C8" s="226">
        <v>57500</v>
      </c>
      <c r="D8" s="226">
        <v>63000</v>
      </c>
      <c r="E8" s="226">
        <v>685000</v>
      </c>
      <c r="F8" s="226">
        <v>74000</v>
      </c>
      <c r="G8" s="226">
        <v>79500</v>
      </c>
      <c r="H8" s="226">
        <v>85000</v>
      </c>
      <c r="I8" s="226">
        <v>90500</v>
      </c>
      <c r="J8" s="226">
        <v>96000</v>
      </c>
      <c r="K8" s="232">
        <v>101500</v>
      </c>
    </row>
    <row r="9" spans="1:11">
      <c r="A9" s="141"/>
      <c r="B9" s="138"/>
      <c r="C9" s="138"/>
      <c r="D9" s="138"/>
      <c r="E9" s="138"/>
      <c r="F9" s="138"/>
      <c r="G9" s="138"/>
      <c r="H9" s="138"/>
      <c r="I9" s="138"/>
      <c r="J9" s="138"/>
      <c r="K9" s="229"/>
    </row>
    <row r="10" spans="1:11">
      <c r="A10" s="228" t="s">
        <v>853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229"/>
    </row>
    <row r="11" spans="1:11">
      <c r="A11" s="141"/>
      <c r="B11" s="233"/>
      <c r="C11" s="233"/>
      <c r="D11" s="138"/>
      <c r="E11" s="138"/>
      <c r="F11" s="138"/>
      <c r="G11" s="138"/>
      <c r="H11" s="138"/>
      <c r="I11" s="138"/>
      <c r="J11" s="138"/>
      <c r="K11" s="229"/>
    </row>
    <row r="12" spans="1:11">
      <c r="A12" s="141" t="s">
        <v>830</v>
      </c>
      <c r="B12" s="227" t="str">
        <f>HLOOKUP(102,B3:K8,3,0)</f>
        <v>Marketing</v>
      </c>
      <c r="C12" s="138"/>
      <c r="D12" s="138"/>
      <c r="E12" s="138"/>
      <c r="F12" s="138"/>
      <c r="G12" s="138"/>
      <c r="H12" s="138"/>
      <c r="I12" s="138"/>
      <c r="J12" s="138"/>
      <c r="K12" s="229"/>
    </row>
    <row r="13" spans="1:11">
      <c r="A13" s="141"/>
      <c r="B13" s="138"/>
      <c r="C13" s="138"/>
      <c r="D13" s="138"/>
      <c r="E13" s="138"/>
      <c r="F13" s="138"/>
      <c r="G13" s="138"/>
      <c r="H13" s="138"/>
      <c r="I13" s="138"/>
      <c r="J13" s="138"/>
      <c r="K13" s="229"/>
    </row>
    <row r="14" spans="1:11">
      <c r="A14" s="228" t="s">
        <v>854</v>
      </c>
      <c r="B14" s="138"/>
      <c r="C14" s="138"/>
      <c r="D14" s="138"/>
      <c r="E14" s="138"/>
      <c r="F14" s="138"/>
      <c r="G14" s="138"/>
      <c r="H14" s="138"/>
      <c r="I14" s="138"/>
      <c r="J14" s="138"/>
      <c r="K14" s="229"/>
    </row>
    <row r="15" spans="1:11">
      <c r="A15" s="141"/>
      <c r="B15" s="233"/>
      <c r="C15" s="233"/>
      <c r="D15" s="138"/>
      <c r="E15" s="138"/>
      <c r="F15" s="138"/>
      <c r="G15" s="138"/>
      <c r="H15" s="138"/>
      <c r="I15" s="138"/>
      <c r="J15" s="138"/>
      <c r="K15" s="229"/>
    </row>
    <row r="16" spans="1:11">
      <c r="A16" s="141" t="s">
        <v>830</v>
      </c>
      <c r="B16" s="227">
        <f>HLOOKUP(105,B3:K8,4,0)</f>
        <v>70000</v>
      </c>
      <c r="C16" s="138"/>
      <c r="D16" s="138"/>
      <c r="E16" s="138"/>
      <c r="F16" s="138"/>
      <c r="G16" s="138"/>
      <c r="H16" s="138"/>
      <c r="I16" s="138"/>
      <c r="J16" s="138"/>
      <c r="K16" s="229"/>
    </row>
    <row r="17" spans="1:11">
      <c r="A17" s="141"/>
      <c r="B17" s="138"/>
      <c r="C17" s="138"/>
      <c r="D17" s="138"/>
      <c r="E17" s="138"/>
      <c r="F17" s="138"/>
      <c r="G17" s="138"/>
      <c r="H17" s="138"/>
      <c r="I17" s="138"/>
      <c r="J17" s="138"/>
      <c r="K17" s="229"/>
    </row>
    <row r="18" spans="1:11">
      <c r="A18" s="141"/>
      <c r="B18" s="138"/>
      <c r="C18" s="138"/>
      <c r="D18" s="138"/>
      <c r="E18" s="138"/>
      <c r="F18" s="138"/>
      <c r="G18" s="138"/>
      <c r="H18" s="138"/>
      <c r="I18" s="138"/>
      <c r="J18" s="138"/>
      <c r="K18" s="229"/>
    </row>
    <row r="19" spans="1:11">
      <c r="A19" s="228" t="s">
        <v>855</v>
      </c>
      <c r="B19" s="233"/>
      <c r="C19" s="233"/>
      <c r="D19" s="138"/>
      <c r="E19" s="138"/>
      <c r="F19" s="138"/>
      <c r="G19" s="138"/>
      <c r="H19" s="138"/>
      <c r="I19" s="138"/>
      <c r="J19" s="138"/>
      <c r="K19" s="229"/>
    </row>
    <row r="20" spans="1:11">
      <c r="A20" s="137" t="s">
        <v>830</v>
      </c>
      <c r="B20" s="227">
        <f>HLOOKUP(107,B3:K8,6,0)</f>
        <v>85000</v>
      </c>
      <c r="C20" s="138"/>
      <c r="D20" s="138"/>
      <c r="E20" s="138"/>
      <c r="F20" s="138"/>
      <c r="G20" s="138"/>
      <c r="H20" s="138"/>
      <c r="I20" s="138"/>
      <c r="J20" s="138"/>
      <c r="K20" s="229"/>
    </row>
    <row r="21" spans="1:11" ht="15.75" thickBot="1">
      <c r="A21" s="234"/>
      <c r="B21" s="235"/>
      <c r="C21" s="235"/>
      <c r="D21" s="235"/>
      <c r="E21" s="235"/>
      <c r="F21" s="235"/>
      <c r="G21" s="235"/>
      <c r="H21" s="235"/>
      <c r="I21" s="235"/>
      <c r="J21" s="235"/>
      <c r="K21" s="236"/>
    </row>
    <row r="22" spans="1:1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1:1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FB44-B285-4D12-BD03-0CF6AFB812A3}">
  <sheetPr>
    <tabColor rgb="FFFFFF00"/>
  </sheetPr>
  <dimension ref="A1:Q59"/>
  <sheetViews>
    <sheetView topLeftCell="A28" zoomScale="175" zoomScaleNormal="175" workbookViewId="0">
      <selection activeCell="L3" sqref="L3"/>
    </sheetView>
  </sheetViews>
  <sheetFormatPr defaultRowHeight="15"/>
  <cols>
    <col min="1" max="1" width="14.140625" customWidth="1"/>
    <col min="3" max="3" width="11" customWidth="1"/>
    <col min="7" max="7" width="11" customWidth="1"/>
    <col min="8" max="8" width="13" customWidth="1"/>
  </cols>
  <sheetData>
    <row r="1" spans="1:11" ht="15.75" thickBot="1">
      <c r="A1" s="136"/>
      <c r="B1" s="84"/>
      <c r="C1" s="84"/>
      <c r="D1" s="84"/>
      <c r="E1" s="85"/>
      <c r="G1" s="136"/>
      <c r="H1" s="84"/>
      <c r="I1" s="84"/>
      <c r="J1" s="84"/>
      <c r="K1" s="85"/>
    </row>
    <row r="2" spans="1:11" ht="15.75" thickBot="1">
      <c r="A2" s="291" t="s">
        <v>320</v>
      </c>
      <c r="B2" s="291" t="s">
        <v>952</v>
      </c>
      <c r="C2" s="291" t="s">
        <v>953</v>
      </c>
      <c r="D2" s="291" t="s">
        <v>954</v>
      </c>
      <c r="E2" s="88"/>
      <c r="G2" s="438" t="s">
        <v>967</v>
      </c>
      <c r="H2" s="439"/>
      <c r="I2" s="439"/>
      <c r="J2" s="440"/>
      <c r="K2" s="88"/>
    </row>
    <row r="3" spans="1:11" ht="15.75" thickBot="1">
      <c r="A3" s="292" t="s">
        <v>769</v>
      </c>
      <c r="B3" s="293">
        <v>23</v>
      </c>
      <c r="C3" s="294" t="s">
        <v>912</v>
      </c>
      <c r="D3" s="295">
        <v>2</v>
      </c>
      <c r="E3" s="88"/>
      <c r="G3" s="514"/>
      <c r="H3" s="515"/>
      <c r="I3" s="515"/>
      <c r="J3" s="516"/>
      <c r="K3" s="88"/>
    </row>
    <row r="4" spans="1:11">
      <c r="A4" s="296" t="s">
        <v>938</v>
      </c>
      <c r="B4" s="289">
        <v>56</v>
      </c>
      <c r="C4" s="290" t="s">
        <v>914</v>
      </c>
      <c r="D4" s="297">
        <v>4</v>
      </c>
      <c r="E4" s="88"/>
      <c r="G4" s="475" t="s">
        <v>968</v>
      </c>
      <c r="H4" s="476"/>
      <c r="I4" s="476"/>
      <c r="J4" s="477"/>
      <c r="K4" s="88"/>
    </row>
    <row r="5" spans="1:11" ht="15.75" thickBot="1">
      <c r="A5" s="296" t="s">
        <v>958</v>
      </c>
      <c r="B5" s="289">
        <v>69</v>
      </c>
      <c r="C5" s="290" t="s">
        <v>917</v>
      </c>
      <c r="D5" s="297">
        <v>2</v>
      </c>
      <c r="E5" s="88"/>
      <c r="G5" s="478"/>
      <c r="H5" s="479"/>
      <c r="I5" s="479"/>
      <c r="J5" s="480"/>
      <c r="K5" s="88"/>
    </row>
    <row r="6" spans="1:11">
      <c r="A6" s="296" t="s">
        <v>770</v>
      </c>
      <c r="B6" s="289">
        <v>78</v>
      </c>
      <c r="C6" s="290" t="s">
        <v>912</v>
      </c>
      <c r="D6" s="297">
        <v>1</v>
      </c>
      <c r="E6" s="88"/>
      <c r="G6" s="318" t="s">
        <v>969</v>
      </c>
      <c r="H6" s="314" t="s">
        <v>970</v>
      </c>
      <c r="I6" s="314" t="s">
        <v>971</v>
      </c>
      <c r="J6" s="314" t="s">
        <v>972</v>
      </c>
      <c r="K6" s="88"/>
    </row>
    <row r="7" spans="1:11">
      <c r="A7" s="296" t="s">
        <v>961</v>
      </c>
      <c r="B7" s="289">
        <v>44</v>
      </c>
      <c r="C7" s="290" t="s">
        <v>912</v>
      </c>
      <c r="D7" s="297">
        <v>5</v>
      </c>
      <c r="E7" s="88"/>
      <c r="G7" s="262">
        <v>1</v>
      </c>
      <c r="H7" s="71" t="s">
        <v>973</v>
      </c>
      <c r="I7" s="71" t="s">
        <v>974</v>
      </c>
      <c r="J7" s="313">
        <v>492</v>
      </c>
      <c r="K7" s="88"/>
    </row>
    <row r="8" spans="1:11" ht="15.75" thickBot="1">
      <c r="A8" s="298" t="s">
        <v>942</v>
      </c>
      <c r="B8" s="299">
        <v>61</v>
      </c>
      <c r="C8" s="300" t="s">
        <v>435</v>
      </c>
      <c r="D8" s="301">
        <v>3</v>
      </c>
      <c r="E8" s="88"/>
      <c r="G8" s="262">
        <v>2</v>
      </c>
      <c r="H8" s="71" t="s">
        <v>975</v>
      </c>
      <c r="I8" s="71" t="s">
        <v>976</v>
      </c>
      <c r="J8" s="313">
        <v>124</v>
      </c>
      <c r="K8" s="88"/>
    </row>
    <row r="9" spans="1:11" ht="15.75" thickBot="1">
      <c r="A9" s="145"/>
      <c r="E9" s="88"/>
      <c r="G9" s="262">
        <v>3</v>
      </c>
      <c r="H9" s="71" t="s">
        <v>973</v>
      </c>
      <c r="I9" s="71" t="s">
        <v>977</v>
      </c>
      <c r="J9" s="313">
        <v>555</v>
      </c>
      <c r="K9" s="88"/>
    </row>
    <row r="10" spans="1:11">
      <c r="A10" s="502" t="s">
        <v>955</v>
      </c>
      <c r="B10" s="503"/>
      <c r="C10" s="504"/>
      <c r="D10" s="445">
        <f>SUMIFS(D3:D8,B3:B8,"&lt;60",C3:C8,"New York")</f>
        <v>7</v>
      </c>
      <c r="E10" s="88"/>
      <c r="G10" s="262">
        <v>4</v>
      </c>
      <c r="H10" s="71" t="s">
        <v>973</v>
      </c>
      <c r="I10" s="71" t="s">
        <v>974</v>
      </c>
      <c r="J10" s="313">
        <v>100</v>
      </c>
      <c r="K10" s="88"/>
    </row>
    <row r="11" spans="1:11" ht="15.75" thickBot="1">
      <c r="A11" s="505"/>
      <c r="B11" s="506"/>
      <c r="C11" s="507"/>
      <c r="D11" s="446"/>
      <c r="E11" s="88"/>
      <c r="G11" s="262">
        <v>5</v>
      </c>
      <c r="H11" s="71" t="s">
        <v>978</v>
      </c>
      <c r="I11" s="71" t="s">
        <v>974</v>
      </c>
      <c r="J11" s="313">
        <v>8</v>
      </c>
      <c r="K11" s="88"/>
    </row>
    <row r="12" spans="1:11" ht="15.75" thickBot="1">
      <c r="A12" s="119"/>
      <c r="B12" s="92"/>
      <c r="C12" s="92"/>
      <c r="D12" s="92"/>
      <c r="E12" s="93"/>
      <c r="G12" s="262">
        <v>6</v>
      </c>
      <c r="H12" s="71" t="s">
        <v>978</v>
      </c>
      <c r="I12" s="71" t="s">
        <v>979</v>
      </c>
      <c r="J12" s="313">
        <v>201</v>
      </c>
      <c r="K12" s="88"/>
    </row>
    <row r="13" spans="1:11" ht="15.75" thickBot="1">
      <c r="G13" s="262">
        <v>7</v>
      </c>
      <c r="H13" s="71" t="s">
        <v>973</v>
      </c>
      <c r="I13" s="71" t="s">
        <v>974</v>
      </c>
      <c r="J13" s="313">
        <v>20</v>
      </c>
      <c r="K13" s="88"/>
    </row>
    <row r="14" spans="1:11" ht="15.75" thickBot="1">
      <c r="A14" s="136"/>
      <c r="B14" s="84"/>
      <c r="C14" s="84"/>
      <c r="D14" s="84"/>
      <c r="E14" s="85"/>
      <c r="G14" s="262">
        <v>8</v>
      </c>
      <c r="H14" s="71" t="s">
        <v>975</v>
      </c>
      <c r="I14" s="71" t="s">
        <v>976</v>
      </c>
      <c r="J14" s="313">
        <v>43</v>
      </c>
      <c r="K14" s="88"/>
    </row>
    <row r="15" spans="1:11">
      <c r="A15" s="508" t="s">
        <v>964</v>
      </c>
      <c r="B15" s="509"/>
      <c r="C15" s="510"/>
      <c r="E15" s="88"/>
      <c r="G15" s="262">
        <v>9</v>
      </c>
      <c r="H15" s="71" t="s">
        <v>973</v>
      </c>
      <c r="I15" s="71" t="s">
        <v>976</v>
      </c>
      <c r="J15" s="313">
        <v>108</v>
      </c>
      <c r="K15" s="88"/>
    </row>
    <row r="16" spans="1:11" ht="15.75" thickBot="1">
      <c r="A16" s="511"/>
      <c r="B16" s="512"/>
      <c r="C16" s="513"/>
      <c r="E16" s="88"/>
      <c r="G16" s="262">
        <v>10</v>
      </c>
      <c r="H16" s="315" t="s">
        <v>978</v>
      </c>
      <c r="I16" s="71" t="s">
        <v>977</v>
      </c>
      <c r="J16" s="313">
        <v>172</v>
      </c>
      <c r="K16" s="88"/>
    </row>
    <row r="17" spans="1:11" ht="15.75" thickBot="1">
      <c r="A17" s="312"/>
      <c r="B17" s="302" t="s">
        <v>646</v>
      </c>
      <c r="C17" s="303" t="s">
        <v>966</v>
      </c>
      <c r="E17" s="88"/>
      <c r="G17" s="316" t="s">
        <v>980</v>
      </c>
      <c r="H17" s="238">
        <f>SUMIFS(J7:J16,H7:H16,"Gold",I7:I16,"NY")</f>
        <v>612</v>
      </c>
      <c r="J17" s="68"/>
      <c r="K17" s="88"/>
    </row>
    <row r="18" spans="1:11" ht="15.75" thickBot="1">
      <c r="A18" s="304" t="s">
        <v>839</v>
      </c>
      <c r="B18" s="309" t="s">
        <v>769</v>
      </c>
      <c r="C18" s="306" t="s">
        <v>956</v>
      </c>
      <c r="E18" s="88"/>
      <c r="G18" s="119"/>
      <c r="H18" s="92"/>
      <c r="I18" s="92"/>
      <c r="J18" s="92"/>
      <c r="K18" s="93"/>
    </row>
    <row r="19" spans="1:11">
      <c r="A19" s="304" t="s">
        <v>840</v>
      </c>
      <c r="B19" s="310" t="s">
        <v>938</v>
      </c>
      <c r="C19" s="307" t="s">
        <v>957</v>
      </c>
      <c r="E19" s="88"/>
    </row>
    <row r="20" spans="1:11">
      <c r="A20" s="304" t="s">
        <v>811</v>
      </c>
      <c r="B20" s="310" t="s">
        <v>958</v>
      </c>
      <c r="C20" s="307" t="s">
        <v>959</v>
      </c>
      <c r="E20" s="88"/>
    </row>
    <row r="21" spans="1:11">
      <c r="A21" s="304" t="s">
        <v>841</v>
      </c>
      <c r="B21" s="310" t="s">
        <v>770</v>
      </c>
      <c r="C21" s="307" t="s">
        <v>960</v>
      </c>
      <c r="E21" s="88"/>
    </row>
    <row r="22" spans="1:11">
      <c r="A22" s="304" t="s">
        <v>842</v>
      </c>
      <c r="B22" s="310" t="s">
        <v>961</v>
      </c>
      <c r="C22" s="307" t="s">
        <v>962</v>
      </c>
      <c r="E22" s="88"/>
    </row>
    <row r="23" spans="1:11">
      <c r="A23" s="304" t="s">
        <v>843</v>
      </c>
      <c r="B23" s="310" t="s">
        <v>942</v>
      </c>
      <c r="C23" s="307" t="s">
        <v>963</v>
      </c>
      <c r="E23" s="88"/>
    </row>
    <row r="24" spans="1:11" ht="15.75" thickBot="1">
      <c r="A24" s="305" t="s">
        <v>844</v>
      </c>
      <c r="B24" s="311" t="s">
        <v>771</v>
      </c>
      <c r="C24" s="308" t="s">
        <v>965</v>
      </c>
      <c r="E24" s="88"/>
    </row>
    <row r="25" spans="1:11" ht="15.75" thickBot="1">
      <c r="A25" s="119"/>
      <c r="B25" s="92"/>
      <c r="C25" s="92"/>
      <c r="D25" s="92"/>
      <c r="E25" s="93"/>
    </row>
    <row r="41" spans="12:17">
      <c r="L41" s="317"/>
      <c r="M41" s="317"/>
      <c r="N41" s="317"/>
      <c r="O41" s="317"/>
      <c r="P41" s="68"/>
      <c r="Q41" s="68"/>
    </row>
    <row r="42" spans="12:17">
      <c r="L42" s="317"/>
      <c r="M42" s="317"/>
      <c r="N42" s="317"/>
      <c r="O42" s="317"/>
    </row>
    <row r="43" spans="12:17">
      <c r="L43" s="288"/>
      <c r="M43" s="288"/>
      <c r="N43" s="288"/>
      <c r="O43" s="288"/>
    </row>
    <row r="44" spans="12:17">
      <c r="L44" s="288"/>
      <c r="M44" s="288"/>
      <c r="N44" s="288"/>
      <c r="O44" s="288"/>
      <c r="P44" s="68"/>
      <c r="Q44" s="68"/>
    </row>
    <row r="45" spans="12:17">
      <c r="L45" s="67"/>
      <c r="M45" s="67"/>
      <c r="N45" s="67"/>
      <c r="O45" s="67"/>
      <c r="P45" s="68"/>
      <c r="Q45" s="68"/>
    </row>
    <row r="46" spans="12:17">
      <c r="L46" s="287"/>
      <c r="M46" s="287"/>
      <c r="N46" s="287"/>
      <c r="O46" s="287"/>
      <c r="P46" s="68"/>
      <c r="Q46" s="68"/>
    </row>
    <row r="47" spans="12:17">
      <c r="L47" s="287"/>
      <c r="M47" s="287"/>
      <c r="N47" s="287"/>
      <c r="O47" s="287"/>
      <c r="P47" s="68"/>
      <c r="Q47" s="68"/>
    </row>
    <row r="48" spans="12:17">
      <c r="L48" s="287"/>
      <c r="M48" s="287"/>
      <c r="N48" s="287"/>
      <c r="O48" s="287"/>
      <c r="P48" s="68"/>
      <c r="Q48" s="68"/>
    </row>
    <row r="49" spans="8:17">
      <c r="L49" s="287"/>
      <c r="M49" s="287"/>
      <c r="N49" s="287"/>
      <c r="O49" s="287"/>
      <c r="P49" s="68"/>
      <c r="Q49" s="68"/>
    </row>
    <row r="50" spans="8:17">
      <c r="L50" s="287"/>
      <c r="M50" s="287"/>
      <c r="N50" s="287"/>
      <c r="O50" s="287"/>
      <c r="P50" s="68"/>
      <c r="Q50" s="68"/>
    </row>
    <row r="51" spans="8:17">
      <c r="L51" s="287"/>
      <c r="M51" s="287"/>
      <c r="N51" s="287"/>
      <c r="O51" s="287"/>
      <c r="P51" s="68"/>
      <c r="Q51" s="68"/>
    </row>
    <row r="52" spans="8:17">
      <c r="L52" s="287"/>
      <c r="M52" s="287"/>
      <c r="N52" s="287"/>
      <c r="O52" s="287"/>
      <c r="P52" s="68"/>
      <c r="Q52" s="68"/>
    </row>
    <row r="53" spans="8:17">
      <c r="L53" s="287"/>
      <c r="M53" s="287"/>
      <c r="N53" s="287"/>
      <c r="O53" s="287"/>
      <c r="P53" s="68"/>
      <c r="Q53" s="68"/>
    </row>
    <row r="54" spans="8:17">
      <c r="L54" s="287"/>
      <c r="M54" s="287"/>
      <c r="N54" s="287"/>
      <c r="O54" s="287"/>
      <c r="P54" s="68"/>
      <c r="Q54" s="68"/>
    </row>
    <row r="55" spans="8:17">
      <c r="L55" s="287"/>
      <c r="M55" s="287"/>
      <c r="N55" s="287"/>
      <c r="O55" s="287"/>
      <c r="P55" s="68"/>
      <c r="Q55" s="68"/>
    </row>
    <row r="56" spans="8:17">
      <c r="L56" s="68"/>
      <c r="M56" s="68"/>
      <c r="N56" s="68"/>
      <c r="O56" s="68"/>
      <c r="P56" s="68"/>
      <c r="Q56" s="68"/>
    </row>
    <row r="57" spans="8:17">
      <c r="H57" s="68"/>
      <c r="I57" s="68"/>
      <c r="J57" s="68"/>
      <c r="K57" s="68"/>
      <c r="L57" s="68"/>
      <c r="M57" s="68"/>
      <c r="N57" s="68"/>
      <c r="O57" s="68"/>
      <c r="P57" s="68"/>
      <c r="Q57" s="68"/>
    </row>
    <row r="58" spans="8:17">
      <c r="H58" s="68"/>
      <c r="K58" s="67"/>
      <c r="L58" s="67"/>
      <c r="M58" s="67"/>
      <c r="N58" s="67"/>
      <c r="O58" s="67"/>
      <c r="P58" s="68"/>
      <c r="Q58" s="68"/>
    </row>
    <row r="59" spans="8:17">
      <c r="H59" s="68"/>
      <c r="I59" s="68"/>
      <c r="J59" s="68"/>
      <c r="K59" s="68"/>
      <c r="L59" s="68"/>
      <c r="M59" s="68"/>
      <c r="N59" s="68"/>
      <c r="O59" s="68"/>
      <c r="P59" s="68"/>
      <c r="Q59" s="68"/>
    </row>
  </sheetData>
  <mergeCells count="5">
    <mergeCell ref="A10:C11"/>
    <mergeCell ref="D10:D11"/>
    <mergeCell ref="A15:C16"/>
    <mergeCell ref="G2:J3"/>
    <mergeCell ref="G4:J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0186-C2D8-4BB5-A3FB-926A56EA849A}">
  <sheetPr>
    <tabColor rgb="FF92D050"/>
  </sheetPr>
  <dimension ref="A1:L51"/>
  <sheetViews>
    <sheetView topLeftCell="A4" zoomScale="175" zoomScaleNormal="175" workbookViewId="0">
      <selection activeCell="H31" sqref="H31"/>
    </sheetView>
  </sheetViews>
  <sheetFormatPr defaultRowHeight="15"/>
  <cols>
    <col min="1" max="1" width="14.140625" customWidth="1"/>
    <col min="2" max="2" width="12" customWidth="1"/>
    <col min="3" max="3" width="14.85546875" customWidth="1"/>
    <col min="4" max="4" width="14.28515625" customWidth="1"/>
    <col min="9" max="9" width="5.5703125" customWidth="1"/>
    <col min="10" max="10" width="11.5703125" customWidth="1"/>
    <col min="11" max="11" width="13.85546875" customWidth="1"/>
    <col min="12" max="12" width="15.7109375" customWidth="1"/>
  </cols>
  <sheetData>
    <row r="1" spans="1:12" ht="15.75" thickBot="1">
      <c r="A1" s="136"/>
      <c r="B1" s="84"/>
      <c r="C1" s="84"/>
      <c r="D1" s="84"/>
      <c r="E1" s="84"/>
      <c r="F1" s="84"/>
      <c r="G1" s="84"/>
      <c r="H1" s="85"/>
      <c r="I1" s="136"/>
      <c r="J1" s="84"/>
      <c r="K1" s="84"/>
      <c r="L1" s="85"/>
    </row>
    <row r="2" spans="1:12">
      <c r="A2" s="189" t="s">
        <v>856</v>
      </c>
      <c r="B2" s="72" t="s">
        <v>857</v>
      </c>
      <c r="C2" s="72" t="s">
        <v>858</v>
      </c>
      <c r="D2" s="72" t="s">
        <v>859</v>
      </c>
      <c r="E2" s="68"/>
      <c r="F2" s="68"/>
      <c r="G2" s="68"/>
      <c r="H2" s="88"/>
      <c r="I2" s="145"/>
      <c r="J2" s="475" t="s">
        <v>868</v>
      </c>
      <c r="K2" s="476"/>
      <c r="L2" s="477"/>
    </row>
    <row r="3" spans="1:12" ht="15" customHeight="1">
      <c r="A3" s="239">
        <v>1</v>
      </c>
      <c r="B3" s="237">
        <v>8000</v>
      </c>
      <c r="C3" s="71" t="s">
        <v>860</v>
      </c>
      <c r="D3" s="71">
        <v>10</v>
      </c>
      <c r="E3" s="68"/>
      <c r="F3" s="68"/>
      <c r="G3" s="68"/>
      <c r="H3" s="88"/>
      <c r="I3" s="145"/>
      <c r="J3" s="522"/>
      <c r="K3" s="523"/>
      <c r="L3" s="524"/>
    </row>
    <row r="4" spans="1:12">
      <c r="A4" s="239">
        <v>2</v>
      </c>
      <c r="B4" s="237">
        <v>11000</v>
      </c>
      <c r="C4" s="71" t="s">
        <v>860</v>
      </c>
      <c r="D4" s="71">
        <v>9</v>
      </c>
      <c r="E4" s="68"/>
      <c r="F4" s="68"/>
      <c r="G4" s="68"/>
      <c r="H4" s="88"/>
      <c r="I4" s="145"/>
      <c r="J4" s="72" t="s">
        <v>869</v>
      </c>
      <c r="K4" s="72" t="s">
        <v>870</v>
      </c>
      <c r="L4" s="241" t="s">
        <v>871</v>
      </c>
    </row>
    <row r="5" spans="1:12">
      <c r="A5" s="239">
        <v>3</v>
      </c>
      <c r="B5" s="237">
        <v>6000</v>
      </c>
      <c r="C5" s="71" t="s">
        <v>861</v>
      </c>
      <c r="D5" s="71">
        <v>5</v>
      </c>
      <c r="E5" s="68"/>
      <c r="F5" s="68"/>
      <c r="G5" s="68"/>
      <c r="H5" s="88"/>
      <c r="I5" s="145"/>
      <c r="J5" s="71" t="s">
        <v>872</v>
      </c>
      <c r="K5" s="71" t="s">
        <v>873</v>
      </c>
      <c r="L5" s="242">
        <v>10</v>
      </c>
    </row>
    <row r="6" spans="1:12">
      <c r="A6" s="239">
        <v>4</v>
      </c>
      <c r="B6" s="237">
        <v>15000</v>
      </c>
      <c r="C6" s="71" t="s">
        <v>860</v>
      </c>
      <c r="D6" s="71">
        <v>10</v>
      </c>
      <c r="E6" s="68"/>
      <c r="F6" s="68"/>
      <c r="G6" s="68"/>
      <c r="H6" s="88"/>
      <c r="I6" s="145"/>
      <c r="J6" s="71" t="s">
        <v>874</v>
      </c>
      <c r="K6" s="71" t="s">
        <v>321</v>
      </c>
      <c r="L6" s="242">
        <v>20</v>
      </c>
    </row>
    <row r="7" spans="1:12">
      <c r="A7" s="239">
        <v>5</v>
      </c>
      <c r="B7" s="237">
        <v>10000</v>
      </c>
      <c r="C7" s="71" t="s">
        <v>861</v>
      </c>
      <c r="D7" s="71">
        <v>2</v>
      </c>
      <c r="E7" s="68"/>
      <c r="F7" s="68"/>
      <c r="G7" s="68"/>
      <c r="H7" s="88"/>
      <c r="I7" s="145"/>
      <c r="J7" s="71" t="s">
        <v>875</v>
      </c>
      <c r="K7" s="71" t="s">
        <v>873</v>
      </c>
      <c r="L7" s="242">
        <v>15</v>
      </c>
    </row>
    <row r="8" spans="1:12">
      <c r="A8" s="239">
        <v>6</v>
      </c>
      <c r="B8" s="237">
        <v>15000</v>
      </c>
      <c r="C8" s="71" t="s">
        <v>860</v>
      </c>
      <c r="D8" s="71">
        <v>5</v>
      </c>
      <c r="E8" s="68"/>
      <c r="F8" s="68"/>
      <c r="G8" s="68"/>
      <c r="H8" s="88"/>
      <c r="I8" s="145"/>
      <c r="J8" s="71" t="s">
        <v>876</v>
      </c>
      <c r="K8" s="71" t="s">
        <v>321</v>
      </c>
      <c r="L8" s="242">
        <v>17</v>
      </c>
    </row>
    <row r="9" spans="1:12">
      <c r="A9" s="239">
        <v>7</v>
      </c>
      <c r="B9" s="237">
        <v>13000</v>
      </c>
      <c r="C9" s="71" t="s">
        <v>860</v>
      </c>
      <c r="D9" s="71">
        <v>999</v>
      </c>
      <c r="E9" s="68"/>
      <c r="F9" s="68"/>
      <c r="G9" s="68"/>
      <c r="H9" s="88"/>
      <c r="I9" s="145"/>
      <c r="J9" s="71" t="s">
        <v>877</v>
      </c>
      <c r="K9" s="71" t="s">
        <v>873</v>
      </c>
      <c r="L9" s="242">
        <v>44</v>
      </c>
    </row>
    <row r="10" spans="1:12">
      <c r="A10" s="239">
        <v>8</v>
      </c>
      <c r="B10" s="237">
        <v>8000</v>
      </c>
      <c r="C10" s="71" t="s">
        <v>860</v>
      </c>
      <c r="D10" s="71">
        <v>2</v>
      </c>
      <c r="E10" s="68"/>
      <c r="F10" s="68"/>
      <c r="G10" s="68"/>
      <c r="H10" s="88"/>
      <c r="I10" s="145"/>
      <c r="J10" s="71" t="s">
        <v>878</v>
      </c>
      <c r="K10" s="71" t="s">
        <v>321</v>
      </c>
      <c r="L10" s="242">
        <v>90</v>
      </c>
    </row>
    <row r="11" spans="1:12" ht="15.75" thickBot="1">
      <c r="A11" s="239">
        <v>9</v>
      </c>
      <c r="B11" s="237">
        <v>11000</v>
      </c>
      <c r="C11" s="71" t="s">
        <v>861</v>
      </c>
      <c r="D11" s="71">
        <v>5</v>
      </c>
      <c r="E11" s="68"/>
      <c r="F11" s="68"/>
      <c r="G11" s="68"/>
      <c r="H11" s="88"/>
      <c r="I11" s="145"/>
      <c r="J11" s="203"/>
      <c r="K11" s="240" t="s">
        <v>879</v>
      </c>
      <c r="L11" s="243">
        <f>SUMIF(K5:K10,"Yellow",L5:L10)</f>
        <v>127</v>
      </c>
    </row>
    <row r="12" spans="1:12" ht="15.75" thickBot="1">
      <c r="A12" s="239">
        <v>10</v>
      </c>
      <c r="B12" s="237">
        <v>9000</v>
      </c>
      <c r="C12" s="71" t="s">
        <v>860</v>
      </c>
      <c r="D12" s="71">
        <v>6</v>
      </c>
      <c r="E12" s="68"/>
      <c r="F12" s="68"/>
      <c r="G12" s="68"/>
      <c r="H12" s="88"/>
      <c r="I12" s="119"/>
      <c r="J12" s="92"/>
      <c r="K12" s="92"/>
      <c r="L12" s="93"/>
    </row>
    <row r="13" spans="1:12">
      <c r="A13" s="89"/>
      <c r="B13" s="68"/>
      <c r="C13" s="68"/>
      <c r="D13" s="68"/>
      <c r="E13" s="68"/>
      <c r="F13" s="68"/>
      <c r="G13" s="68"/>
      <c r="H13" s="88"/>
    </row>
    <row r="14" spans="1:12">
      <c r="A14" s="89"/>
      <c r="B14" s="68"/>
      <c r="C14" s="68"/>
      <c r="D14" s="68"/>
      <c r="E14" s="68"/>
      <c r="F14" s="68"/>
      <c r="G14" s="68"/>
      <c r="H14" s="88"/>
    </row>
    <row r="15" spans="1:12" ht="15.75" thickBot="1">
      <c r="A15" s="116" t="s">
        <v>862</v>
      </c>
      <c r="B15" s="68"/>
      <c r="C15" s="68"/>
      <c r="D15" s="68"/>
      <c r="E15" s="68"/>
      <c r="F15" s="68"/>
      <c r="G15" s="68"/>
      <c r="H15" s="88"/>
    </row>
    <row r="16" spans="1:12" ht="15.75" thickBot="1">
      <c r="A16" s="517" t="s">
        <v>863</v>
      </c>
      <c r="B16" s="518"/>
      <c r="C16" s="518"/>
      <c r="D16" s="518"/>
      <c r="E16" s="518"/>
      <c r="F16" s="519"/>
      <c r="G16" s="238">
        <f>SUMIF(C3:C12,"Yes",B3:B12)</f>
        <v>79000</v>
      </c>
      <c r="H16" s="88"/>
    </row>
    <row r="17" spans="1:8" ht="15.75" thickBot="1">
      <c r="A17" s="517" t="s">
        <v>864</v>
      </c>
      <c r="B17" s="518"/>
      <c r="C17" s="518"/>
      <c r="D17" s="518"/>
      <c r="E17" s="518"/>
      <c r="F17" s="519"/>
      <c r="G17" s="238">
        <f>SUMIF(C3:C12,"No",B3:B12)</f>
        <v>27000</v>
      </c>
      <c r="H17" s="88"/>
    </row>
    <row r="18" spans="1:8" ht="15.75" thickBot="1">
      <c r="A18" s="89"/>
      <c r="B18" s="68"/>
      <c r="C18" s="68"/>
      <c r="D18" s="68"/>
      <c r="E18" s="68"/>
      <c r="F18" s="68"/>
      <c r="G18" s="68"/>
      <c r="H18" s="88"/>
    </row>
    <row r="19" spans="1:8" ht="15.75" customHeight="1">
      <c r="A19" s="525" t="s">
        <v>865</v>
      </c>
      <c r="B19" s="526"/>
      <c r="C19" s="526"/>
      <c r="D19" s="526"/>
      <c r="E19" s="526"/>
      <c r="F19" s="196"/>
      <c r="G19" s="520">
        <f>SUMIF(B3:B12,"&gt;10000",D3:D12)</f>
        <v>1028</v>
      </c>
      <c r="H19" s="88"/>
    </row>
    <row r="20" spans="1:8" ht="15.75" thickBot="1">
      <c r="A20" s="527"/>
      <c r="B20" s="528"/>
      <c r="C20" s="528"/>
      <c r="D20" s="528"/>
      <c r="E20" s="528"/>
      <c r="F20" s="204"/>
      <c r="G20" s="521"/>
      <c r="H20" s="88"/>
    </row>
    <row r="21" spans="1:8" ht="15.75" thickBot="1">
      <c r="A21" s="89"/>
      <c r="B21" s="68"/>
      <c r="C21" s="68"/>
      <c r="D21" s="68"/>
      <c r="E21" s="68"/>
      <c r="F21" s="68"/>
      <c r="G21" s="68"/>
      <c r="H21" s="88"/>
    </row>
    <row r="22" spans="1:8" ht="15.75" thickBot="1">
      <c r="A22" s="517" t="s">
        <v>866</v>
      </c>
      <c r="B22" s="518"/>
      <c r="C22" s="518"/>
      <c r="D22" s="518"/>
      <c r="E22" s="518"/>
      <c r="F22" s="519"/>
      <c r="G22" s="238">
        <f>SUMIF(B3:B12,"&gt;10000")</f>
        <v>65000</v>
      </c>
      <c r="H22" s="88"/>
    </row>
    <row r="23" spans="1:8" ht="15.75" thickBot="1">
      <c r="A23" s="517" t="s">
        <v>867</v>
      </c>
      <c r="B23" s="518"/>
      <c r="C23" s="518"/>
      <c r="D23" s="518"/>
      <c r="E23" s="518"/>
      <c r="F23" s="519"/>
      <c r="G23" s="238">
        <f>SUMIF(B3:B12,"&lt;9500")</f>
        <v>31000</v>
      </c>
      <c r="H23" s="88"/>
    </row>
    <row r="24" spans="1:8" ht="15.75" thickBot="1">
      <c r="A24" s="203"/>
      <c r="B24" s="169"/>
      <c r="C24" s="169"/>
      <c r="D24" s="169"/>
      <c r="E24" s="169"/>
      <c r="F24" s="169"/>
      <c r="G24" s="169"/>
      <c r="H24" s="93"/>
    </row>
    <row r="25" spans="1:8" ht="15.75" thickBot="1"/>
    <row r="26" spans="1:8">
      <c r="A26" s="136"/>
      <c r="B26" s="84"/>
      <c r="C26" s="84"/>
      <c r="D26" s="84"/>
      <c r="E26" s="85"/>
    </row>
    <row r="27" spans="1:8">
      <c r="A27" s="280" t="s">
        <v>646</v>
      </c>
      <c r="B27" s="244" t="s">
        <v>880</v>
      </c>
      <c r="C27" s="244" t="s">
        <v>881</v>
      </c>
      <c r="D27" s="244" t="s">
        <v>882</v>
      </c>
      <c r="E27" s="281"/>
    </row>
    <row r="28" spans="1:8">
      <c r="A28" s="282" t="s">
        <v>883</v>
      </c>
      <c r="B28" s="246" t="s">
        <v>884</v>
      </c>
      <c r="C28" s="246" t="s">
        <v>885</v>
      </c>
      <c r="D28" s="246">
        <v>28</v>
      </c>
      <c r="E28" s="281"/>
    </row>
    <row r="29" spans="1:8">
      <c r="A29" s="282" t="s">
        <v>886</v>
      </c>
      <c r="B29" s="246" t="s">
        <v>887</v>
      </c>
      <c r="C29" s="246" t="s">
        <v>888</v>
      </c>
      <c r="D29" s="246">
        <v>8</v>
      </c>
      <c r="E29" s="281"/>
    </row>
    <row r="30" spans="1:8">
      <c r="A30" s="282" t="s">
        <v>889</v>
      </c>
      <c r="B30" s="246" t="s">
        <v>890</v>
      </c>
      <c r="C30" s="246" t="s">
        <v>885</v>
      </c>
      <c r="D30" s="246">
        <v>19</v>
      </c>
      <c r="E30" s="281"/>
    </row>
    <row r="31" spans="1:8">
      <c r="A31" s="282" t="s">
        <v>891</v>
      </c>
      <c r="B31" s="246" t="s">
        <v>892</v>
      </c>
      <c r="C31" s="246" t="s">
        <v>893</v>
      </c>
      <c r="D31" s="246">
        <v>2</v>
      </c>
      <c r="E31" s="281"/>
    </row>
    <row r="32" spans="1:8">
      <c r="A32" s="282" t="s">
        <v>894</v>
      </c>
      <c r="B32" s="246" t="s">
        <v>890</v>
      </c>
      <c r="C32" s="246" t="s">
        <v>895</v>
      </c>
      <c r="D32" s="246">
        <v>5</v>
      </c>
      <c r="E32" s="281"/>
    </row>
    <row r="33" spans="1:5">
      <c r="A33" s="282" t="s">
        <v>896</v>
      </c>
      <c r="B33" s="246" t="s">
        <v>887</v>
      </c>
      <c r="C33" s="246" t="s">
        <v>885</v>
      </c>
      <c r="D33" s="246">
        <v>9</v>
      </c>
      <c r="E33" s="281"/>
    </row>
    <row r="34" spans="1:5">
      <c r="A34" s="282" t="s">
        <v>897</v>
      </c>
      <c r="B34" s="246" t="s">
        <v>890</v>
      </c>
      <c r="C34" s="246" t="s">
        <v>898</v>
      </c>
      <c r="D34" s="246">
        <v>18</v>
      </c>
      <c r="E34" s="281"/>
    </row>
    <row r="35" spans="1:5">
      <c r="A35" s="282" t="s">
        <v>899</v>
      </c>
      <c r="B35" s="246" t="s">
        <v>884</v>
      </c>
      <c r="C35" s="246" t="s">
        <v>885</v>
      </c>
      <c r="D35" s="246">
        <v>11</v>
      </c>
      <c r="E35" s="281"/>
    </row>
    <row r="36" spans="1:5">
      <c r="A36" s="282" t="s">
        <v>900</v>
      </c>
      <c r="B36" s="246" t="s">
        <v>892</v>
      </c>
      <c r="C36" s="246" t="s">
        <v>901</v>
      </c>
      <c r="D36" s="246">
        <v>3</v>
      </c>
      <c r="E36" s="281"/>
    </row>
    <row r="37" spans="1:5">
      <c r="A37" s="282" t="s">
        <v>902</v>
      </c>
      <c r="B37" s="246" t="s">
        <v>887</v>
      </c>
      <c r="C37" s="246" t="s">
        <v>903</v>
      </c>
      <c r="D37" s="246">
        <v>15</v>
      </c>
      <c r="E37" s="281"/>
    </row>
    <row r="38" spans="1:5">
      <c r="A38" s="283"/>
      <c r="B38" s="245"/>
      <c r="C38" s="245"/>
      <c r="D38" s="245"/>
      <c r="E38" s="281"/>
    </row>
    <row r="39" spans="1:5">
      <c r="A39" s="283"/>
      <c r="B39" s="245"/>
      <c r="C39" s="245"/>
      <c r="D39" s="245"/>
      <c r="E39" s="281"/>
    </row>
    <row r="40" spans="1:5" ht="15.75" thickBot="1">
      <c r="A40" s="284" t="s">
        <v>904</v>
      </c>
      <c r="B40" s="245"/>
      <c r="C40" s="245"/>
      <c r="D40" s="245"/>
      <c r="E40" s="281"/>
    </row>
    <row r="41" spans="1:5" ht="15.75" thickBot="1">
      <c r="A41" s="283"/>
      <c r="B41" s="223" t="s">
        <v>829</v>
      </c>
      <c r="C41" s="247">
        <f>SUMIF(C28:C37,"USA",D28:D37)</f>
        <v>67</v>
      </c>
      <c r="D41" s="245"/>
      <c r="E41" s="281"/>
    </row>
    <row r="42" spans="1:5">
      <c r="A42" s="283"/>
      <c r="B42" s="245"/>
      <c r="C42" s="245"/>
      <c r="D42" s="245"/>
      <c r="E42" s="281"/>
    </row>
    <row r="43" spans="1:5" ht="15.75" thickBot="1">
      <c r="A43" s="284" t="s">
        <v>905</v>
      </c>
      <c r="B43" s="245"/>
      <c r="C43" s="245"/>
      <c r="D43" s="245"/>
      <c r="E43" s="281"/>
    </row>
    <row r="44" spans="1:5" ht="15.75" thickBot="1">
      <c r="A44" s="283"/>
      <c r="B44" s="223" t="s">
        <v>829</v>
      </c>
      <c r="C44" s="248">
        <f>SUMIF(B28:B37,"Figure Skating",D28:D37)</f>
        <v>5</v>
      </c>
      <c r="D44" s="245"/>
      <c r="E44" s="281"/>
    </row>
    <row r="45" spans="1:5">
      <c r="A45" s="283"/>
      <c r="B45" s="245"/>
      <c r="C45" s="223"/>
      <c r="D45" s="245"/>
      <c r="E45" s="281"/>
    </row>
    <row r="46" spans="1:5" ht="15.75" thickBot="1">
      <c r="A46" s="284" t="s">
        <v>906</v>
      </c>
      <c r="B46" s="245"/>
      <c r="C46" s="245"/>
      <c r="D46" s="245"/>
      <c r="E46" s="281"/>
    </row>
    <row r="47" spans="1:5" ht="15.75" thickBot="1">
      <c r="A47" s="283"/>
      <c r="B47" s="223" t="s">
        <v>829</v>
      </c>
      <c r="C47" s="248">
        <f>SUMIF(C28:C37,"USA",D28:D37) + SUMIF(C28:C37,"Jamaica",D28:D37)</f>
        <v>75</v>
      </c>
      <c r="D47" s="245"/>
      <c r="E47" s="281"/>
    </row>
    <row r="48" spans="1:5" ht="15.75" thickBot="1">
      <c r="A48" s="285"/>
      <c r="B48" s="286"/>
      <c r="C48" s="286"/>
      <c r="D48" s="92"/>
      <c r="E48" s="93"/>
    </row>
    <row r="49" spans="1:5">
      <c r="A49" s="245"/>
      <c r="B49" s="245"/>
      <c r="C49" s="223"/>
      <c r="D49" s="245"/>
      <c r="E49" s="245"/>
    </row>
    <row r="50" spans="1:5">
      <c r="C50" s="245"/>
      <c r="D50" s="245"/>
      <c r="E50" s="245"/>
    </row>
    <row r="51" spans="1:5">
      <c r="C51" s="245"/>
      <c r="D51" s="245"/>
      <c r="E51" s="245"/>
    </row>
  </sheetData>
  <mergeCells count="7">
    <mergeCell ref="A22:F22"/>
    <mergeCell ref="A23:F23"/>
    <mergeCell ref="G19:G20"/>
    <mergeCell ref="J2:L3"/>
    <mergeCell ref="A19:E20"/>
    <mergeCell ref="A16:F16"/>
    <mergeCell ref="A17:F1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B4E1-A526-45A6-B516-BE4B7FC7633B}">
  <dimension ref="A2:N24"/>
  <sheetViews>
    <sheetView zoomScale="160" zoomScaleNormal="160" workbookViewId="0">
      <selection activeCell="F20" sqref="F20"/>
    </sheetView>
  </sheetViews>
  <sheetFormatPr defaultRowHeight="15"/>
  <cols>
    <col min="1" max="1" width="14.28515625" customWidth="1"/>
    <col min="2" max="2" width="10" customWidth="1"/>
    <col min="3" max="3" width="19" customWidth="1"/>
    <col min="8" max="8" width="12.140625" customWidth="1"/>
    <col min="9" max="9" width="11.85546875" customWidth="1"/>
    <col min="10" max="10" width="12" customWidth="1"/>
    <col min="12" max="12" width="12.7109375" customWidth="1"/>
    <col min="13" max="13" width="11.5703125" customWidth="1"/>
    <col min="14" max="14" width="10.85546875" customWidth="1"/>
  </cols>
  <sheetData>
    <row r="2" spans="1:14">
      <c r="A2" s="191" t="s">
        <v>775</v>
      </c>
      <c r="B2" s="191" t="s">
        <v>776</v>
      </c>
      <c r="C2" s="198" t="s">
        <v>737</v>
      </c>
      <c r="E2" s="529" t="s">
        <v>1092</v>
      </c>
      <c r="F2" s="529"/>
      <c r="H2" s="328" t="s">
        <v>775</v>
      </c>
      <c r="I2" s="191" t="s">
        <v>776</v>
      </c>
      <c r="J2" s="198" t="s">
        <v>737</v>
      </c>
      <c r="L2" s="191" t="s">
        <v>775</v>
      </c>
      <c r="M2" s="191" t="s">
        <v>776</v>
      </c>
      <c r="N2" s="198" t="s">
        <v>737</v>
      </c>
    </row>
    <row r="3" spans="1:14">
      <c r="A3" s="71" t="s">
        <v>1093</v>
      </c>
      <c r="B3" s="193">
        <v>13836</v>
      </c>
      <c r="C3" s="200">
        <v>25</v>
      </c>
      <c r="E3" s="529"/>
      <c r="F3" s="529"/>
      <c r="H3" s="71" t="s">
        <v>1093</v>
      </c>
      <c r="I3" s="193">
        <v>13836</v>
      </c>
      <c r="J3" s="200">
        <v>25</v>
      </c>
      <c r="L3" s="71" t="s">
        <v>1093</v>
      </c>
      <c r="M3" s="193">
        <v>13836</v>
      </c>
      <c r="N3" s="200">
        <v>25</v>
      </c>
    </row>
    <row r="4" spans="1:14">
      <c r="A4" s="71" t="s">
        <v>1094</v>
      </c>
      <c r="B4" s="193">
        <v>11771</v>
      </c>
      <c r="C4" s="200">
        <v>32</v>
      </c>
      <c r="E4" s="529"/>
      <c r="F4" s="529"/>
      <c r="H4" s="71" t="s">
        <v>1094</v>
      </c>
      <c r="I4" s="193">
        <v>11771</v>
      </c>
      <c r="J4" s="200">
        <v>32</v>
      </c>
      <c r="L4" s="71" t="s">
        <v>1094</v>
      </c>
      <c r="M4" s="193">
        <v>11771</v>
      </c>
      <c r="N4" s="200">
        <v>32</v>
      </c>
    </row>
    <row r="5" spans="1:14">
      <c r="A5" s="71" t="s">
        <v>1095</v>
      </c>
      <c r="B5" s="193">
        <v>13046</v>
      </c>
      <c r="C5" s="200">
        <v>35</v>
      </c>
      <c r="E5" s="529"/>
      <c r="F5" s="529"/>
      <c r="H5" s="71" t="s">
        <v>1095</v>
      </c>
      <c r="I5" s="193">
        <v>13046</v>
      </c>
      <c r="J5" s="200">
        <v>35</v>
      </c>
      <c r="L5" s="71" t="s">
        <v>1095</v>
      </c>
      <c r="M5" s="193">
        <v>13046</v>
      </c>
      <c r="N5" s="200">
        <v>35</v>
      </c>
    </row>
    <row r="6" spans="1:14">
      <c r="A6" s="71" t="s">
        <v>1096</v>
      </c>
      <c r="B6" s="193">
        <v>18276</v>
      </c>
      <c r="C6" s="200">
        <v>32</v>
      </c>
      <c r="E6" s="529"/>
      <c r="F6" s="529"/>
      <c r="H6" s="71" t="s">
        <v>1096</v>
      </c>
      <c r="I6" s="193">
        <v>18276</v>
      </c>
      <c r="J6" s="200">
        <v>32</v>
      </c>
      <c r="L6" s="71" t="s">
        <v>1096</v>
      </c>
      <c r="M6" s="193">
        <v>18276</v>
      </c>
      <c r="N6" s="200">
        <v>32</v>
      </c>
    </row>
    <row r="7" spans="1:14">
      <c r="A7" s="71" t="s">
        <v>1097</v>
      </c>
      <c r="B7" s="193">
        <v>19327</v>
      </c>
      <c r="C7" s="200">
        <v>26</v>
      </c>
      <c r="E7" s="529"/>
      <c r="F7" s="529"/>
      <c r="H7" s="71" t="s">
        <v>1097</v>
      </c>
      <c r="I7" s="193">
        <v>19327</v>
      </c>
      <c r="J7" s="200">
        <v>26</v>
      </c>
      <c r="L7" s="71" t="s">
        <v>1097</v>
      </c>
      <c r="M7" s="193">
        <v>19327</v>
      </c>
      <c r="N7" s="200">
        <v>26</v>
      </c>
    </row>
    <row r="8" spans="1:14">
      <c r="A8" s="71" t="s">
        <v>1098</v>
      </c>
      <c r="B8" s="193">
        <v>18996</v>
      </c>
      <c r="C8" s="200">
        <v>35</v>
      </c>
      <c r="E8" s="529"/>
      <c r="F8" s="529"/>
      <c r="H8" s="71" t="s">
        <v>1098</v>
      </c>
      <c r="I8" s="193">
        <v>18996</v>
      </c>
      <c r="J8" s="200">
        <v>35</v>
      </c>
      <c r="L8" s="71" t="s">
        <v>1098</v>
      </c>
      <c r="M8" s="193">
        <v>18996</v>
      </c>
      <c r="N8" s="200">
        <v>35</v>
      </c>
    </row>
    <row r="9" spans="1:14">
      <c r="A9" s="71" t="s">
        <v>1099</v>
      </c>
      <c r="B9" s="193">
        <v>10387</v>
      </c>
      <c r="C9" s="200">
        <v>25</v>
      </c>
      <c r="E9" s="529"/>
      <c r="F9" s="529"/>
      <c r="H9" s="71" t="s">
        <v>1099</v>
      </c>
      <c r="I9" s="193">
        <v>10387</v>
      </c>
      <c r="J9" s="200">
        <v>25</v>
      </c>
      <c r="L9" s="71" t="s">
        <v>1099</v>
      </c>
      <c r="M9" s="193">
        <v>10387</v>
      </c>
      <c r="N9" s="200">
        <v>25</v>
      </c>
    </row>
    <row r="10" spans="1:14">
      <c r="A10" s="71" t="s">
        <v>1100</v>
      </c>
      <c r="B10" s="193">
        <v>12566</v>
      </c>
      <c r="C10" s="200">
        <v>37</v>
      </c>
      <c r="E10" s="529"/>
      <c r="F10" s="529"/>
      <c r="H10" s="71" t="s">
        <v>1100</v>
      </c>
      <c r="I10" s="193">
        <v>12566</v>
      </c>
      <c r="J10" s="200">
        <v>37</v>
      </c>
      <c r="L10" s="71" t="s">
        <v>1100</v>
      </c>
      <c r="M10" s="193">
        <v>12566</v>
      </c>
      <c r="N10" s="200">
        <v>37</v>
      </c>
    </row>
    <row r="11" spans="1:14">
      <c r="A11" s="71" t="s">
        <v>1101</v>
      </c>
      <c r="B11" s="193">
        <v>16406</v>
      </c>
      <c r="C11" s="200">
        <v>42</v>
      </c>
      <c r="E11" s="529"/>
      <c r="F11" s="529"/>
      <c r="H11" s="71" t="s">
        <v>1101</v>
      </c>
      <c r="I11" s="193">
        <v>16406</v>
      </c>
      <c r="J11" s="200">
        <v>42</v>
      </c>
      <c r="L11" s="71" t="s">
        <v>1101</v>
      </c>
      <c r="M11" s="193">
        <v>16406</v>
      </c>
      <c r="N11" s="200">
        <v>42</v>
      </c>
    </row>
    <row r="12" spans="1:14">
      <c r="A12" s="71" t="s">
        <v>1102</v>
      </c>
      <c r="B12" s="193">
        <v>15784</v>
      </c>
      <c r="C12" s="200">
        <v>43</v>
      </c>
      <c r="E12" s="529"/>
      <c r="F12" s="529"/>
      <c r="H12" s="71" t="s">
        <v>1102</v>
      </c>
      <c r="I12" s="193">
        <v>15784</v>
      </c>
      <c r="J12" s="200">
        <v>43</v>
      </c>
      <c r="L12" s="71" t="s">
        <v>1102</v>
      </c>
      <c r="M12" s="193">
        <v>15784</v>
      </c>
      <c r="N12" s="200">
        <v>43</v>
      </c>
    </row>
    <row r="13" spans="1:14">
      <c r="A13" s="71" t="s">
        <v>1093</v>
      </c>
      <c r="B13" s="193">
        <v>10959</v>
      </c>
      <c r="C13" s="200">
        <v>30</v>
      </c>
      <c r="E13" s="529"/>
      <c r="F13" s="529"/>
      <c r="H13" s="71" t="s">
        <v>1093</v>
      </c>
      <c r="I13" s="193">
        <v>10959</v>
      </c>
      <c r="J13" s="200">
        <v>30</v>
      </c>
      <c r="L13" s="71" t="s">
        <v>1103</v>
      </c>
      <c r="M13" s="193">
        <v>18996</v>
      </c>
      <c r="N13" s="200">
        <v>35</v>
      </c>
    </row>
    <row r="14" spans="1:14">
      <c r="A14" s="71" t="s">
        <v>1094</v>
      </c>
      <c r="B14" s="193">
        <v>14562</v>
      </c>
      <c r="C14" s="200">
        <v>32</v>
      </c>
      <c r="E14" s="529"/>
      <c r="F14" s="529"/>
      <c r="H14" s="71" t="s">
        <v>1094</v>
      </c>
      <c r="I14" s="193">
        <v>14562</v>
      </c>
      <c r="J14" s="200">
        <v>32</v>
      </c>
    </row>
    <row r="15" spans="1:14">
      <c r="A15" s="71" t="s">
        <v>1097</v>
      </c>
      <c r="B15" s="193">
        <v>18276</v>
      </c>
      <c r="C15" s="200">
        <v>32</v>
      </c>
      <c r="E15" s="529"/>
      <c r="F15" s="529"/>
      <c r="H15" s="71" t="s">
        <v>1097</v>
      </c>
      <c r="I15" s="193">
        <v>18276</v>
      </c>
      <c r="J15" s="200">
        <v>32</v>
      </c>
    </row>
    <row r="16" spans="1:14">
      <c r="A16" s="71" t="s">
        <v>1103</v>
      </c>
      <c r="B16" s="193">
        <v>18996</v>
      </c>
      <c r="C16" s="200">
        <v>35</v>
      </c>
      <c r="E16" s="529"/>
      <c r="F16" s="529"/>
      <c r="H16" s="71" t="s">
        <v>1103</v>
      </c>
      <c r="I16" s="193">
        <v>18996</v>
      </c>
      <c r="J16" s="200">
        <v>35</v>
      </c>
    </row>
    <row r="18" spans="8:14">
      <c r="H18" s="530" t="s">
        <v>1104</v>
      </c>
      <c r="I18" s="530"/>
      <c r="J18" s="530"/>
      <c r="L18" s="530" t="s">
        <v>1105</v>
      </c>
      <c r="M18" s="530"/>
      <c r="N18" s="530"/>
    </row>
    <row r="19" spans="8:14">
      <c r="H19" s="530"/>
      <c r="I19" s="530"/>
      <c r="J19" s="530"/>
      <c r="L19" s="530"/>
      <c r="M19" s="530"/>
      <c r="N19" s="530"/>
    </row>
    <row r="20" spans="8:14">
      <c r="H20" s="530"/>
      <c r="I20" s="530"/>
      <c r="J20" s="530"/>
      <c r="L20" s="530"/>
      <c r="M20" s="530"/>
      <c r="N20" s="530"/>
    </row>
    <row r="21" spans="8:14">
      <c r="H21" s="530"/>
      <c r="I21" s="530"/>
      <c r="J21" s="530"/>
      <c r="L21" s="530"/>
      <c r="M21" s="530"/>
      <c r="N21" s="530"/>
    </row>
    <row r="22" spans="8:14">
      <c r="H22" s="530"/>
      <c r="I22" s="530"/>
      <c r="J22" s="530"/>
      <c r="L22" s="530"/>
      <c r="M22" s="530"/>
      <c r="N22" s="530"/>
    </row>
    <row r="23" spans="8:14">
      <c r="H23" s="530"/>
      <c r="I23" s="530"/>
      <c r="J23" s="530"/>
      <c r="L23" s="530"/>
      <c r="M23" s="530"/>
      <c r="N23" s="530"/>
    </row>
    <row r="24" spans="8:14">
      <c r="H24" s="530"/>
      <c r="I24" s="530"/>
      <c r="J24" s="530"/>
      <c r="L24" s="530"/>
      <c r="M24" s="530"/>
      <c r="N24" s="530"/>
    </row>
  </sheetData>
  <autoFilter ref="H2:H16" xr:uid="{1923B4E1-A526-45A6-B516-BE4B7FC7633B}"/>
  <mergeCells count="3">
    <mergeCell ref="E2:F16"/>
    <mergeCell ref="H18:J24"/>
    <mergeCell ref="L18:N24"/>
  </mergeCells>
  <conditionalFormatting sqref="H3:H1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026B-E88F-4C63-A38D-6A8038CBB34F}">
  <dimension ref="A2:J38"/>
  <sheetViews>
    <sheetView topLeftCell="A19" zoomScale="160" zoomScaleNormal="160" workbookViewId="0">
      <selection activeCell="A19" sqref="A19:C33"/>
    </sheetView>
  </sheetViews>
  <sheetFormatPr defaultRowHeight="15"/>
  <cols>
    <col min="1" max="2" width="13.5703125" customWidth="1"/>
    <col min="3" max="3" width="13.28515625" customWidth="1"/>
    <col min="8" max="8" width="14.42578125" customWidth="1"/>
    <col min="9" max="9" width="11" customWidth="1"/>
    <col min="10" max="10" width="12.28515625" customWidth="1"/>
  </cols>
  <sheetData>
    <row r="2" spans="1:10">
      <c r="A2" s="191" t="s">
        <v>775</v>
      </c>
      <c r="B2" s="191" t="s">
        <v>776</v>
      </c>
      <c r="C2" s="198" t="s">
        <v>737</v>
      </c>
      <c r="E2" s="529" t="s">
        <v>1106</v>
      </c>
      <c r="F2" s="529"/>
      <c r="H2" s="191" t="s">
        <v>775</v>
      </c>
      <c r="I2" s="191" t="s">
        <v>776</v>
      </c>
      <c r="J2" s="198" t="s">
        <v>737</v>
      </c>
    </row>
    <row r="3" spans="1:10">
      <c r="A3" s="71" t="s">
        <v>1093</v>
      </c>
      <c r="B3" s="193">
        <v>13836</v>
      </c>
      <c r="C3" s="200">
        <v>25</v>
      </c>
      <c r="E3" s="529"/>
      <c r="F3" s="529"/>
      <c r="H3" s="71" t="s">
        <v>1093</v>
      </c>
      <c r="I3" s="193">
        <v>13836</v>
      </c>
      <c r="J3" s="200">
        <v>25</v>
      </c>
    </row>
    <row r="4" spans="1:10">
      <c r="A4" s="71" t="s">
        <v>1094</v>
      </c>
      <c r="B4" s="193">
        <v>11771</v>
      </c>
      <c r="C4" s="200">
        <v>32</v>
      </c>
      <c r="E4" s="529"/>
      <c r="F4" s="529"/>
      <c r="H4" s="71" t="s">
        <v>1094</v>
      </c>
      <c r="I4" s="193">
        <v>11771</v>
      </c>
      <c r="J4" s="200">
        <v>32</v>
      </c>
    </row>
    <row r="5" spans="1:10">
      <c r="A5" s="71" t="s">
        <v>1095</v>
      </c>
      <c r="B5" s="193">
        <v>13046</v>
      </c>
      <c r="C5" s="200">
        <v>35</v>
      </c>
      <c r="E5" s="529"/>
      <c r="F5" s="529"/>
      <c r="H5" s="71" t="s">
        <v>1107</v>
      </c>
      <c r="I5" s="193">
        <v>13046</v>
      </c>
      <c r="J5" s="200">
        <v>35</v>
      </c>
    </row>
    <row r="6" spans="1:10">
      <c r="A6" s="71" t="s">
        <v>1096</v>
      </c>
      <c r="B6" s="193">
        <v>18276</v>
      </c>
      <c r="C6" s="200">
        <v>32</v>
      </c>
      <c r="E6" s="529"/>
      <c r="F6" s="529"/>
      <c r="H6" s="71" t="s">
        <v>1096</v>
      </c>
      <c r="I6" s="193">
        <v>18276</v>
      </c>
      <c r="J6" s="200">
        <v>32</v>
      </c>
    </row>
    <row r="7" spans="1:10">
      <c r="A7" s="71" t="s">
        <v>1097</v>
      </c>
      <c r="B7" s="193">
        <v>19327</v>
      </c>
      <c r="C7" s="200">
        <v>26</v>
      </c>
      <c r="E7" s="529"/>
      <c r="F7" s="529"/>
      <c r="H7" s="71" t="s">
        <v>1097</v>
      </c>
      <c r="I7" s="193">
        <v>19327</v>
      </c>
      <c r="J7" s="200">
        <v>26</v>
      </c>
    </row>
    <row r="8" spans="1:10">
      <c r="A8" s="71" t="s">
        <v>1098</v>
      </c>
      <c r="B8" s="193">
        <v>18996</v>
      </c>
      <c r="C8" s="200">
        <v>35</v>
      </c>
      <c r="E8" s="529"/>
      <c r="F8" s="529"/>
      <c r="H8" s="71" t="s">
        <v>1098</v>
      </c>
      <c r="I8" s="193">
        <v>18996</v>
      </c>
      <c r="J8" s="200">
        <v>35</v>
      </c>
    </row>
    <row r="9" spans="1:10">
      <c r="A9" s="71" t="s">
        <v>1099</v>
      </c>
      <c r="B9" s="193">
        <v>10387</v>
      </c>
      <c r="C9" s="200">
        <v>25</v>
      </c>
      <c r="E9" s="529"/>
      <c r="F9" s="529"/>
      <c r="H9" s="71" t="s">
        <v>1099</v>
      </c>
      <c r="I9" s="193">
        <v>10387</v>
      </c>
      <c r="J9" s="200">
        <v>25</v>
      </c>
    </row>
    <row r="10" spans="1:10">
      <c r="A10" s="71" t="s">
        <v>1100</v>
      </c>
      <c r="B10" s="193">
        <v>12566</v>
      </c>
      <c r="C10" s="200">
        <v>37</v>
      </c>
      <c r="E10" s="529"/>
      <c r="F10" s="529"/>
      <c r="H10" s="71" t="s">
        <v>1100</v>
      </c>
      <c r="I10" s="193">
        <v>12566</v>
      </c>
      <c r="J10" s="200">
        <v>37</v>
      </c>
    </row>
    <row r="11" spans="1:10">
      <c r="A11" s="71" t="s">
        <v>1101</v>
      </c>
      <c r="B11" s="193">
        <v>16406</v>
      </c>
      <c r="C11" s="200">
        <v>42</v>
      </c>
      <c r="E11" s="529"/>
      <c r="F11" s="529"/>
      <c r="H11" s="71" t="s">
        <v>1101</v>
      </c>
      <c r="I11" s="193">
        <v>16406</v>
      </c>
      <c r="J11" s="200">
        <v>42</v>
      </c>
    </row>
    <row r="12" spans="1:10">
      <c r="A12" s="71" t="s">
        <v>1102</v>
      </c>
      <c r="B12" s="193">
        <v>15784</v>
      </c>
      <c r="C12" s="200">
        <v>43</v>
      </c>
      <c r="E12" s="529"/>
      <c r="F12" s="529"/>
      <c r="H12" s="71" t="s">
        <v>1102</v>
      </c>
      <c r="I12" s="193">
        <v>15784</v>
      </c>
      <c r="J12" s="200">
        <v>43</v>
      </c>
    </row>
    <row r="13" spans="1:10">
      <c r="A13" s="71" t="s">
        <v>1093</v>
      </c>
      <c r="B13" s="193">
        <v>10959</v>
      </c>
      <c r="C13" s="200">
        <v>30</v>
      </c>
      <c r="E13" s="529"/>
      <c r="F13" s="529"/>
      <c r="H13" s="71" t="s">
        <v>1093</v>
      </c>
      <c r="I13" s="193">
        <v>10959</v>
      </c>
      <c r="J13" s="200">
        <v>30</v>
      </c>
    </row>
    <row r="14" spans="1:10">
      <c r="A14" s="71" t="s">
        <v>1094</v>
      </c>
      <c r="B14" s="193">
        <v>14562</v>
      </c>
      <c r="C14" s="200">
        <v>32</v>
      </c>
      <c r="E14" s="529"/>
      <c r="F14" s="529"/>
      <c r="H14" s="71" t="s">
        <v>1094</v>
      </c>
      <c r="I14" s="193">
        <v>14562</v>
      </c>
      <c r="J14" s="200">
        <v>32</v>
      </c>
    </row>
    <row r="15" spans="1:10">
      <c r="A15" s="71" t="s">
        <v>1097</v>
      </c>
      <c r="B15" s="193">
        <v>18276</v>
      </c>
      <c r="C15" s="200">
        <v>32</v>
      </c>
      <c r="E15" s="529"/>
      <c r="F15" s="529"/>
      <c r="H15" s="71" t="s">
        <v>1097</v>
      </c>
      <c r="I15" s="193">
        <v>18276</v>
      </c>
      <c r="J15" s="200">
        <v>32</v>
      </c>
    </row>
    <row r="16" spans="1:10">
      <c r="A16" s="71" t="s">
        <v>1103</v>
      </c>
      <c r="B16" s="193">
        <v>18996</v>
      </c>
      <c r="C16" s="200">
        <v>35</v>
      </c>
      <c r="E16" s="529"/>
      <c r="F16" s="529"/>
      <c r="H16" s="71" t="s">
        <v>1103</v>
      </c>
      <c r="I16" s="193">
        <v>18996</v>
      </c>
      <c r="J16" s="200">
        <v>35</v>
      </c>
    </row>
    <row r="19" spans="1:10">
      <c r="A19" s="191" t="s">
        <v>775</v>
      </c>
      <c r="B19" s="191" t="s">
        <v>776</v>
      </c>
      <c r="C19" s="198" t="s">
        <v>737</v>
      </c>
      <c r="E19" s="531" t="s">
        <v>1108</v>
      </c>
      <c r="F19" s="531"/>
      <c r="H19" s="191" t="s">
        <v>775</v>
      </c>
      <c r="I19" s="191" t="s">
        <v>776</v>
      </c>
      <c r="J19" s="198" t="s">
        <v>737</v>
      </c>
    </row>
    <row r="20" spans="1:10">
      <c r="A20" s="71" t="s">
        <v>1093</v>
      </c>
      <c r="B20" s="193">
        <v>13836</v>
      </c>
      <c r="C20" s="200">
        <v>25</v>
      </c>
      <c r="E20" s="531"/>
      <c r="F20" s="531"/>
      <c r="H20" s="71" t="s">
        <v>1093</v>
      </c>
      <c r="I20" s="193">
        <v>13836</v>
      </c>
      <c r="J20" s="200">
        <v>25</v>
      </c>
    </row>
    <row r="21" spans="1:10">
      <c r="A21" s="71" t="s">
        <v>1094</v>
      </c>
      <c r="B21" s="193">
        <v>11771</v>
      </c>
      <c r="C21" s="200">
        <v>32</v>
      </c>
      <c r="E21" s="531"/>
      <c r="F21" s="531"/>
      <c r="H21" s="71" t="s">
        <v>1094</v>
      </c>
      <c r="I21" s="193">
        <v>11771</v>
      </c>
      <c r="J21" s="200">
        <v>32</v>
      </c>
    </row>
    <row r="22" spans="1:10">
      <c r="A22" s="71" t="s">
        <v>1095</v>
      </c>
      <c r="B22" s="193">
        <v>13046</v>
      </c>
      <c r="C22" s="200">
        <v>35</v>
      </c>
      <c r="E22" s="531"/>
      <c r="F22" s="531"/>
      <c r="H22" s="71" t="s">
        <v>1095</v>
      </c>
      <c r="I22" s="193">
        <v>13046</v>
      </c>
      <c r="J22" s="200">
        <v>35</v>
      </c>
    </row>
    <row r="23" spans="1:10">
      <c r="A23" s="71" t="s">
        <v>1096</v>
      </c>
      <c r="B23" s="193">
        <v>18276</v>
      </c>
      <c r="C23" s="200">
        <v>32</v>
      </c>
      <c r="E23" s="531"/>
      <c r="F23" s="531"/>
      <c r="H23" s="71" t="s">
        <v>1096</v>
      </c>
      <c r="I23" s="193">
        <v>18276</v>
      </c>
      <c r="J23" s="200">
        <v>32</v>
      </c>
    </row>
    <row r="24" spans="1:10">
      <c r="A24" s="71" t="s">
        <v>1097</v>
      </c>
      <c r="B24" s="193">
        <v>19327</v>
      </c>
      <c r="C24" s="200">
        <v>26</v>
      </c>
      <c r="E24" s="531"/>
      <c r="F24" s="531"/>
      <c r="H24" s="71" t="s">
        <v>1097</v>
      </c>
      <c r="I24" s="193">
        <v>19327</v>
      </c>
      <c r="J24" s="200">
        <v>26</v>
      </c>
    </row>
    <row r="25" spans="1:10">
      <c r="A25" s="71" t="s">
        <v>1098</v>
      </c>
      <c r="B25" s="193">
        <v>18996</v>
      </c>
      <c r="C25" s="200">
        <v>35</v>
      </c>
      <c r="E25" s="531"/>
      <c r="F25" s="531"/>
      <c r="H25" s="71" t="s">
        <v>1098</v>
      </c>
      <c r="I25" s="193">
        <v>18996</v>
      </c>
      <c r="J25" s="200">
        <v>35</v>
      </c>
    </row>
    <row r="26" spans="1:10">
      <c r="A26" s="71" t="s">
        <v>1099</v>
      </c>
      <c r="B26" s="193">
        <v>10387</v>
      </c>
      <c r="C26" s="200">
        <v>25</v>
      </c>
      <c r="E26" s="531"/>
      <c r="F26" s="531"/>
      <c r="H26" s="71" t="s">
        <v>1099</v>
      </c>
      <c r="I26" s="193">
        <v>10387</v>
      </c>
      <c r="J26" s="200">
        <v>25</v>
      </c>
    </row>
    <row r="27" spans="1:10">
      <c r="A27" s="71" t="s">
        <v>1100</v>
      </c>
      <c r="B27" s="193">
        <v>12566</v>
      </c>
      <c r="C27" s="200">
        <v>37</v>
      </c>
      <c r="E27" s="531"/>
      <c r="F27" s="531"/>
      <c r="H27" s="71" t="s">
        <v>1100</v>
      </c>
      <c r="I27" s="193">
        <v>12566</v>
      </c>
      <c r="J27" s="200">
        <v>37</v>
      </c>
    </row>
    <row r="28" spans="1:10">
      <c r="A28" s="71" t="s">
        <v>1101</v>
      </c>
      <c r="B28" s="193">
        <v>16406</v>
      </c>
      <c r="C28" s="200">
        <v>42</v>
      </c>
      <c r="E28" s="531"/>
      <c r="F28" s="531"/>
      <c r="H28" s="71" t="s">
        <v>1101</v>
      </c>
      <c r="I28" s="193">
        <v>16406</v>
      </c>
      <c r="J28" s="200">
        <v>42</v>
      </c>
    </row>
    <row r="29" spans="1:10">
      <c r="A29" s="71" t="s">
        <v>1102</v>
      </c>
      <c r="B29" s="193">
        <v>15784</v>
      </c>
      <c r="C29" s="200">
        <v>43</v>
      </c>
      <c r="E29" s="531"/>
      <c r="F29" s="531"/>
      <c r="H29" s="71" t="s">
        <v>1102</v>
      </c>
      <c r="I29" s="193">
        <v>15784</v>
      </c>
      <c r="J29" s="200">
        <v>43</v>
      </c>
    </row>
    <row r="30" spans="1:10">
      <c r="A30" s="71" t="s">
        <v>1093</v>
      </c>
      <c r="B30" s="193">
        <v>10959</v>
      </c>
      <c r="C30" s="200">
        <v>30</v>
      </c>
      <c r="E30" s="531"/>
      <c r="F30" s="531"/>
      <c r="H30" s="71" t="s">
        <v>1093</v>
      </c>
      <c r="I30" s="193">
        <v>10959</v>
      </c>
      <c r="J30" s="200">
        <v>30</v>
      </c>
    </row>
    <row r="31" spans="1:10">
      <c r="A31" s="71" t="s">
        <v>1094</v>
      </c>
      <c r="B31" s="193">
        <v>14562</v>
      </c>
      <c r="C31" s="200">
        <v>32</v>
      </c>
      <c r="E31" s="531"/>
      <c r="F31" s="531"/>
      <c r="H31" s="71" t="s">
        <v>1094</v>
      </c>
      <c r="I31" s="193">
        <v>14562</v>
      </c>
      <c r="J31" s="200">
        <v>32</v>
      </c>
    </row>
    <row r="32" spans="1:10">
      <c r="A32" s="71" t="s">
        <v>1097</v>
      </c>
      <c r="B32" s="193">
        <v>18276</v>
      </c>
      <c r="C32" s="200">
        <v>32</v>
      </c>
      <c r="E32" s="531"/>
      <c r="F32" s="531"/>
      <c r="H32" s="71" t="s">
        <v>1097</v>
      </c>
      <c r="I32" s="193">
        <v>18276</v>
      </c>
      <c r="J32" s="200">
        <v>32</v>
      </c>
    </row>
    <row r="33" spans="1:10">
      <c r="A33" s="71" t="s">
        <v>1103</v>
      </c>
      <c r="B33" s="193">
        <v>18996</v>
      </c>
      <c r="C33" s="200">
        <v>35</v>
      </c>
      <c r="E33" s="531"/>
      <c r="F33" s="531"/>
      <c r="H33" s="71" t="s">
        <v>1103</v>
      </c>
      <c r="I33" s="193">
        <v>18996</v>
      </c>
      <c r="J33" s="200">
        <v>35</v>
      </c>
    </row>
    <row r="35" spans="1:10" ht="14.25" customHeight="1">
      <c r="H35" s="530" t="s">
        <v>1109</v>
      </c>
      <c r="I35" s="530"/>
      <c r="J35" s="530"/>
    </row>
    <row r="36" spans="1:10">
      <c r="H36" s="530"/>
      <c r="I36" s="530"/>
      <c r="J36" s="530"/>
    </row>
    <row r="37" spans="1:10">
      <c r="H37" s="530"/>
      <c r="I37" s="530"/>
      <c r="J37" s="530"/>
    </row>
    <row r="38" spans="1:10">
      <c r="H38" s="530"/>
      <c r="I38" s="530"/>
      <c r="J38" s="530"/>
    </row>
  </sheetData>
  <autoFilter ref="H19:J33" xr:uid="{12F3026B-E88F-4C63-A38D-6A8038CBB34F}"/>
  <mergeCells count="3">
    <mergeCell ref="E2:F16"/>
    <mergeCell ref="E19:F33"/>
    <mergeCell ref="H35:J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DCDF-C6FC-4099-976B-6A2928C7B7A3}">
  <sheetPr filterMode="1"/>
  <dimension ref="A1:H49"/>
  <sheetViews>
    <sheetView zoomScale="205" zoomScaleNormal="205" workbookViewId="0">
      <selection activeCell="A7" sqref="A7"/>
    </sheetView>
  </sheetViews>
  <sheetFormatPr defaultRowHeight="15"/>
  <cols>
    <col min="1" max="1" width="16.7109375" style="1" customWidth="1"/>
    <col min="2" max="2" width="13.85546875" style="1" customWidth="1"/>
    <col min="3" max="3" width="11" style="1" customWidth="1"/>
    <col min="4" max="4" width="9.140625" style="1"/>
    <col min="5" max="5" width="12" style="1" customWidth="1"/>
    <col min="6" max="6" width="13.85546875" style="1" customWidth="1"/>
    <col min="7" max="16384" width="9.140625" style="1"/>
  </cols>
  <sheetData>
    <row r="1" spans="1:7" ht="27" customHeight="1" thickBot="1">
      <c r="A1" s="345" t="s">
        <v>22</v>
      </c>
      <c r="B1" s="346"/>
      <c r="C1" s="346"/>
      <c r="D1" s="346"/>
      <c r="E1" s="346"/>
      <c r="F1" s="346"/>
      <c r="G1" s="347"/>
    </row>
    <row r="2" spans="1:7">
      <c r="A2" s="1" t="s">
        <v>21</v>
      </c>
      <c r="C2" s="9" t="s">
        <v>21</v>
      </c>
      <c r="E2" s="9" t="s">
        <v>21</v>
      </c>
    </row>
    <row r="3" spans="1:7">
      <c r="A3" s="1" t="s">
        <v>19</v>
      </c>
      <c r="C3" s="2" t="s">
        <v>19</v>
      </c>
      <c r="E3" s="2" t="s">
        <v>19</v>
      </c>
    </row>
    <row r="4" spans="1:7">
      <c r="A4" s="1" t="s">
        <v>20</v>
      </c>
      <c r="C4" s="2" t="s">
        <v>20</v>
      </c>
      <c r="E4" s="2" t="s">
        <v>17</v>
      </c>
    </row>
    <row r="5" spans="1:7">
      <c r="A5" s="1" t="s">
        <v>17</v>
      </c>
      <c r="C5" s="2" t="s">
        <v>17</v>
      </c>
      <c r="E5" s="2" t="s">
        <v>18</v>
      </c>
    </row>
    <row r="6" spans="1:7">
      <c r="A6" s="1" t="s">
        <v>15</v>
      </c>
      <c r="C6" s="2" t="s">
        <v>15</v>
      </c>
      <c r="E6" s="2" t="s">
        <v>19</v>
      </c>
    </row>
    <row r="7" spans="1:7">
      <c r="A7" s="1" t="s">
        <v>18</v>
      </c>
      <c r="C7" s="2" t="s">
        <v>18</v>
      </c>
      <c r="E7" s="2" t="s">
        <v>17</v>
      </c>
    </row>
    <row r="8" spans="1:7">
      <c r="A8" s="1" t="s">
        <v>16</v>
      </c>
      <c r="C8" s="2" t="s">
        <v>16</v>
      </c>
      <c r="E8" s="2" t="s">
        <v>15</v>
      </c>
    </row>
    <row r="10" spans="1:7" ht="30">
      <c r="A10" s="8" t="s">
        <v>13</v>
      </c>
      <c r="B10" s="7" t="s">
        <v>12</v>
      </c>
      <c r="C10" s="2"/>
      <c r="D10" s="2"/>
      <c r="E10" s="2"/>
    </row>
    <row r="11" spans="1:7">
      <c r="A11" s="6" t="s">
        <v>11</v>
      </c>
      <c r="B11" s="4" t="s">
        <v>10</v>
      </c>
      <c r="C11" s="3" t="s">
        <v>9</v>
      </c>
      <c r="D11" s="2" t="s">
        <v>8</v>
      </c>
      <c r="E11" s="2" t="s">
        <v>1</v>
      </c>
      <c r="F11" s="2" t="s">
        <v>1</v>
      </c>
    </row>
    <row r="12" spans="1:7">
      <c r="A12" s="5" t="s">
        <v>7</v>
      </c>
      <c r="B12" s="4">
        <v>40320</v>
      </c>
      <c r="C12" s="3"/>
      <c r="D12" s="2"/>
      <c r="E12" s="2">
        <v>40320</v>
      </c>
      <c r="F12" s="1">
        <v>40320</v>
      </c>
    </row>
    <row r="13" spans="1:7">
      <c r="A13" s="5" t="s">
        <v>6</v>
      </c>
      <c r="B13" s="4">
        <v>123129.60000000001</v>
      </c>
      <c r="C13" s="3"/>
      <c r="D13" s="2"/>
      <c r="E13" s="2">
        <v>123129.60000000001</v>
      </c>
      <c r="F13" s="1">
        <v>123129.60000000001</v>
      </c>
    </row>
    <row r="14" spans="1:7">
      <c r="A14" s="5" t="s">
        <v>5</v>
      </c>
      <c r="B14" s="4">
        <v>326870</v>
      </c>
      <c r="C14" s="3">
        <v>61390</v>
      </c>
      <c r="D14" s="2"/>
      <c r="E14" s="2">
        <v>388260</v>
      </c>
      <c r="F14" s="1">
        <v>388260</v>
      </c>
    </row>
    <row r="15" spans="1:7">
      <c r="A15" s="5" t="s">
        <v>4</v>
      </c>
      <c r="B15" s="4">
        <v>100066</v>
      </c>
      <c r="C15" s="3">
        <v>14280</v>
      </c>
      <c r="D15" s="2"/>
      <c r="E15" s="2">
        <v>114346</v>
      </c>
      <c r="F15" s="1">
        <v>114346</v>
      </c>
    </row>
    <row r="16" spans="1:7">
      <c r="A16" s="5" t="s">
        <v>3</v>
      </c>
      <c r="B16" s="4">
        <v>1029198</v>
      </c>
      <c r="C16" s="3">
        <v>77256</v>
      </c>
      <c r="D16" s="2">
        <v>0</v>
      </c>
      <c r="E16" s="2">
        <v>1106454</v>
      </c>
      <c r="F16" s="1">
        <v>1106454</v>
      </c>
    </row>
    <row r="17" spans="1:6">
      <c r="A17" s="5" t="s">
        <v>2</v>
      </c>
      <c r="B17" s="4">
        <v>190476</v>
      </c>
      <c r="C17" s="3">
        <v>18742</v>
      </c>
      <c r="D17" s="2"/>
      <c r="E17" s="2">
        <v>209218</v>
      </c>
      <c r="F17" s="1">
        <v>209218</v>
      </c>
    </row>
    <row r="18" spans="1:6">
      <c r="A18" s="5" t="s">
        <v>1</v>
      </c>
      <c r="B18" s="4">
        <v>1810059.6</v>
      </c>
      <c r="C18" s="3">
        <v>171668</v>
      </c>
      <c r="D18" s="2">
        <v>0</v>
      </c>
      <c r="E18" s="2">
        <v>1981727.6</v>
      </c>
    </row>
    <row r="21" spans="1:6" ht="15.75" thickBot="1"/>
    <row r="22" spans="1:6" ht="15.75" thickBot="1">
      <c r="A22" s="348" t="s">
        <v>14</v>
      </c>
      <c r="B22" s="349"/>
      <c r="C22" s="349"/>
      <c r="D22" s="349"/>
      <c r="E22" s="349"/>
      <c r="F22" s="350"/>
    </row>
    <row r="24" spans="1:6" ht="30">
      <c r="A24" s="8" t="s">
        <v>13</v>
      </c>
      <c r="B24" s="7" t="s">
        <v>12</v>
      </c>
      <c r="C24" s="2"/>
      <c r="D24" s="2"/>
      <c r="E24" s="2"/>
    </row>
    <row r="25" spans="1:6">
      <c r="A25" s="6" t="s">
        <v>11</v>
      </c>
      <c r="B25" s="4" t="s">
        <v>10</v>
      </c>
      <c r="C25" s="3" t="s">
        <v>9</v>
      </c>
      <c r="D25" s="2" t="s">
        <v>8</v>
      </c>
      <c r="E25" s="2" t="s">
        <v>1</v>
      </c>
      <c r="F25" s="2" t="s">
        <v>1</v>
      </c>
    </row>
    <row r="26" spans="1:6" hidden="1">
      <c r="A26" s="5" t="s">
        <v>7</v>
      </c>
      <c r="B26" s="4">
        <v>40320</v>
      </c>
      <c r="C26" s="3"/>
      <c r="D26" s="2"/>
      <c r="E26" s="2">
        <v>40320</v>
      </c>
      <c r="F26" s="1">
        <v>40320</v>
      </c>
    </row>
    <row r="27" spans="1:6" hidden="1">
      <c r="A27" s="5" t="s">
        <v>6</v>
      </c>
      <c r="B27" s="4">
        <v>123129.60000000001</v>
      </c>
      <c r="C27" s="3"/>
      <c r="D27" s="2"/>
      <c r="E27" s="2">
        <v>123129.60000000001</v>
      </c>
      <c r="F27" s="1">
        <v>123129.60000000001</v>
      </c>
    </row>
    <row r="28" spans="1:6" hidden="1">
      <c r="A28" s="5" t="s">
        <v>5</v>
      </c>
      <c r="B28" s="4">
        <v>326870</v>
      </c>
      <c r="C28" s="3">
        <v>61390</v>
      </c>
      <c r="D28" s="2"/>
      <c r="E28" s="2">
        <v>388260</v>
      </c>
      <c r="F28" s="1">
        <v>388260</v>
      </c>
    </row>
    <row r="29" spans="1:6">
      <c r="A29" s="5" t="s">
        <v>4</v>
      </c>
      <c r="B29" s="4">
        <v>100066</v>
      </c>
      <c r="C29" s="3">
        <v>14280</v>
      </c>
      <c r="D29" s="2"/>
      <c r="E29" s="2">
        <v>114346</v>
      </c>
      <c r="F29" s="1">
        <v>114346</v>
      </c>
    </row>
    <row r="30" spans="1:6" hidden="1">
      <c r="A30" s="5" t="s">
        <v>3</v>
      </c>
      <c r="B30" s="4">
        <v>1029198</v>
      </c>
      <c r="C30" s="3">
        <v>77256</v>
      </c>
      <c r="D30" s="2">
        <v>0</v>
      </c>
      <c r="E30" s="2">
        <v>1106454</v>
      </c>
      <c r="F30" s="1">
        <v>1106454</v>
      </c>
    </row>
    <row r="31" spans="1:6" hidden="1">
      <c r="A31" s="5" t="s">
        <v>2</v>
      </c>
      <c r="B31" s="4">
        <v>190476</v>
      </c>
      <c r="C31" s="3">
        <v>18742</v>
      </c>
      <c r="D31" s="2"/>
      <c r="E31" s="2">
        <v>209218</v>
      </c>
      <c r="F31" s="1">
        <v>209218</v>
      </c>
    </row>
    <row r="32" spans="1:6" hidden="1">
      <c r="A32" s="5" t="s">
        <v>1</v>
      </c>
      <c r="B32" s="4">
        <v>1810059.6</v>
      </c>
      <c r="C32" s="3">
        <v>171668</v>
      </c>
      <c r="D32" s="2">
        <v>0</v>
      </c>
      <c r="E32" s="2">
        <v>1981727.6</v>
      </c>
    </row>
    <row r="34" spans="1:8">
      <c r="A34" s="351" t="s">
        <v>0</v>
      </c>
      <c r="B34" s="351"/>
      <c r="C34" s="351"/>
      <c r="D34" s="351"/>
      <c r="E34" s="351"/>
      <c r="F34" s="351"/>
    </row>
    <row r="35" spans="1:8">
      <c r="A35" s="351"/>
      <c r="B35" s="351"/>
      <c r="C35" s="351"/>
      <c r="D35" s="351"/>
      <c r="E35" s="351"/>
      <c r="F35" s="351"/>
    </row>
    <row r="36" spans="1:8" ht="15.75" thickBot="1"/>
    <row r="37" spans="1:8" ht="15.75" thickBot="1">
      <c r="A37" s="11"/>
      <c r="B37" s="12"/>
      <c r="C37" s="12"/>
      <c r="D37" s="12"/>
      <c r="E37" s="12"/>
      <c r="F37" s="12"/>
      <c r="G37" s="12"/>
      <c r="H37" s="13"/>
    </row>
    <row r="38" spans="1:8" ht="15.75" thickBot="1">
      <c r="A38" s="348" t="s">
        <v>23</v>
      </c>
      <c r="B38" s="349"/>
      <c r="C38" s="349"/>
      <c r="D38" s="349"/>
      <c r="E38" s="349"/>
      <c r="F38" s="350"/>
      <c r="H38" s="14"/>
    </row>
    <row r="39" spans="1:8">
      <c r="A39" s="15"/>
      <c r="H39" s="14"/>
    </row>
    <row r="40" spans="1:8" ht="29.25" customHeight="1">
      <c r="A40" s="343" t="s">
        <v>24</v>
      </c>
      <c r="B40" s="344"/>
      <c r="C40" s="344"/>
      <c r="D40" s="344"/>
      <c r="E40" s="344"/>
      <c r="F40" s="344"/>
      <c r="G40" s="344"/>
      <c r="H40" s="352"/>
    </row>
    <row r="41" spans="1:8">
      <c r="A41" s="15"/>
      <c r="H41" s="14"/>
    </row>
    <row r="42" spans="1:8" s="10" customFormat="1" ht="31.5" customHeight="1">
      <c r="A42" s="340" t="s">
        <v>25</v>
      </c>
      <c r="B42" s="341"/>
      <c r="C42" s="341"/>
      <c r="D42" s="341"/>
      <c r="E42" s="341"/>
      <c r="F42" s="341"/>
      <c r="G42" s="341"/>
      <c r="H42" s="342"/>
    </row>
    <row r="43" spans="1:8" s="10" customFormat="1">
      <c r="A43" s="16"/>
      <c r="H43" s="17"/>
    </row>
    <row r="44" spans="1:8" ht="15" customHeight="1">
      <c r="A44" s="15" t="s">
        <v>26</v>
      </c>
      <c r="H44" s="14"/>
    </row>
    <row r="45" spans="1:8">
      <c r="A45" s="15"/>
      <c r="H45" s="14"/>
    </row>
    <row r="46" spans="1:8">
      <c r="A46" s="15" t="str">
        <f>ANS_Sheet1.1!A1</f>
        <v>Use data validation to change a color based on Cell Value using dropdown</v>
      </c>
      <c r="H46" s="14"/>
    </row>
    <row r="47" spans="1:8">
      <c r="A47" s="15"/>
      <c r="H47" s="14"/>
    </row>
    <row r="48" spans="1:8" ht="30.75" customHeight="1">
      <c r="A48" s="343" t="s">
        <v>27</v>
      </c>
      <c r="B48" s="344"/>
      <c r="C48" s="344"/>
      <c r="D48" s="344"/>
      <c r="E48" s="344"/>
      <c r="F48" s="344"/>
      <c r="G48" s="10"/>
      <c r="H48" s="14"/>
    </row>
    <row r="49" spans="1:8" ht="15.75" thickBot="1">
      <c r="A49" s="18"/>
      <c r="B49" s="19"/>
      <c r="C49" s="19"/>
      <c r="D49" s="19"/>
      <c r="E49" s="19"/>
      <c r="F49" s="19"/>
      <c r="G49" s="19"/>
      <c r="H49" s="20"/>
    </row>
  </sheetData>
  <autoFilter ref="F25:F32" xr:uid="{8B3AF78A-CDF0-45AC-915E-9D0D761C29AA}">
    <filterColumn colId="0">
      <colorFilter dxfId="74"/>
    </filterColumn>
  </autoFilter>
  <mergeCells count="7">
    <mergeCell ref="A42:H42"/>
    <mergeCell ref="A48:F48"/>
    <mergeCell ref="A1:G1"/>
    <mergeCell ref="A22:F22"/>
    <mergeCell ref="A34:F35"/>
    <mergeCell ref="A38:F38"/>
    <mergeCell ref="A40:H40"/>
  </mergeCells>
  <dataValidations count="2">
    <dataValidation type="list" allowBlank="1" showInputMessage="1" showErrorMessage="1" sqref="C3:C8 E3:E8" xr:uid="{C7401FBE-8468-4AD6-B2DA-DFB7CD135AE9}">
      <formula1>$A$3:$A$8</formula1>
    </dataValidation>
    <dataValidation type="list" allowBlank="1" showInputMessage="1" showErrorMessage="1" sqref="F12:F17 F26:F31" xr:uid="{0584B02A-87B0-4744-85A9-7B4BB0BB2CE1}">
      <formula1>$E$12:$E$17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065E9C7B-563E-43AF-8C52-17B3D99CB2AB}">
            <xm:f>NOT(ISERROR(SEARCH($A$3,C3)))</xm:f>
            <xm:f>$A$3</xm:f>
            <x14:dxf>
              <fill>
                <patternFill>
                  <bgColor theme="1" tint="0.34998626667073579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23" operator="containsText" id="{9E098F91-F53A-4D33-B884-8C1C76A6B8D8}">
            <xm:f>NOT(ISERROR(SEARCH($A$4,C4)))</xm:f>
            <xm:f>$A$4</xm:f>
            <x14:dxf>
              <fill>
                <patternFill>
                  <bgColor theme="5" tint="0.59996337778862885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22" operator="containsText" id="{69E7563D-77C4-4C91-98CA-F506DB8B553F}">
            <xm:f>NOT(ISERROR(SEARCH($A$5,C5)))</xm:f>
            <xm:f>$A$5</xm:f>
            <x14:dxf>
              <fill>
                <patternFill>
                  <bgColor theme="6" tint="0.3999450666829432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21" operator="containsText" id="{812BAE7C-5481-416B-BF72-F5217DA9E27D}">
            <xm:f>NOT(ISERROR(SEARCH($A$6,C6)))</xm:f>
            <xm:f>$A$6</xm:f>
            <x14:dxf>
              <fill>
                <patternFill>
                  <bgColor theme="7" tint="0.3999450666829432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20" operator="containsText" id="{D1F188FC-D93E-4E31-8B47-AD268862D326}">
            <xm:f>NOT(ISERROR(SEARCH($A$7,C7)))</xm:f>
            <xm:f>$A$7</xm:f>
            <x14:dxf>
              <fill>
                <patternFill>
                  <bgColor theme="8" tint="0.3999450666829432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19" operator="containsText" id="{B1DB631D-D633-4BD0-BED4-FC7DEF902F2B}">
            <xm:f>NOT(ISERROR(SEARCH($A$8,C8)))</xm:f>
            <xm:f>$A$8</xm:f>
            <x14:dxf>
              <fill>
                <patternFill>
                  <bgColor theme="9" tint="0.39994506668294322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13" operator="containsText" id="{8964307F-67A9-45BC-9980-3C1E84D6343F}">
            <xm:f>NOT(ISERROR(SEARCH($A$8,E3)))</xm:f>
            <xm:f>$A$8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4" operator="containsText" id="{6B662514-C314-41BC-9CEA-DFE07600BDD1}">
            <xm:f>NOT(ISERROR(SEARCH($A$7,E3)))</xm:f>
            <xm:f>$A$7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" operator="containsText" id="{94A72F18-0434-4CFA-A9E1-77F761348D82}">
            <xm:f>NOT(ISERROR(SEARCH($A$6,E3)))</xm:f>
            <xm:f>$A$6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6" operator="containsText" id="{6A2229C0-25D6-4229-9FA3-3CC435293687}">
            <xm:f>NOT(ISERROR(SEARCH($A$5,E3)))</xm:f>
            <xm:f>$A$5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7" operator="containsText" id="{A319E63B-91F9-4ADE-AE43-E31F159B46E1}">
            <xm:f>NOT(ISERROR(SEARCH($A$4,E3)))</xm:f>
            <xm:f>$A$4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1ADD855B-C786-4696-B837-AFF4E69AF39A}">
            <xm:f>NOT(ISERROR(SEARCH($A$3,E3)))</xm:f>
            <xm:f>$A$3</xm:f>
            <x14:dxf>
              <fill>
                <patternFill>
                  <bgColor theme="9" tint="0.39994506668294322"/>
                </patternFill>
              </fill>
            </x14:dxf>
          </x14:cfRule>
          <xm:sqref>E3:E8</xm:sqref>
        </x14:conditionalFormatting>
        <x14:conditionalFormatting xmlns:xm="http://schemas.microsoft.com/office/excel/2006/main">
          <x14:cfRule type="containsText" priority="7" operator="containsText" id="{88CF37CD-986F-4567-A45E-9BDE83F844E5}">
            <xm:f>NOT(ISERROR(SEARCH($E$17,F12)))</xm:f>
            <xm:f>$E$17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8" operator="containsText" id="{E9F08083-6E66-43E2-B582-C5274F0D6401}">
            <xm:f>NOT(ISERROR(SEARCH($E$16,F12)))</xm:f>
            <xm:f>$E$16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9" operator="containsText" id="{D60ACC5B-34E0-4A85-9347-B33D39F49197}">
            <xm:f>NOT(ISERROR(SEARCH($E$15,F12)))</xm:f>
            <xm:f>$E$15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" operator="containsText" id="{DA686CE2-81A2-4379-B218-656346C122E6}">
            <xm:f>NOT(ISERROR(SEARCH($E$14,F12)))</xm:f>
            <xm:f>$E$14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2BAA39D2-A933-49A7-BEA3-0F09542AD0D0}">
            <xm:f>NOT(ISERROR(SEARCH($E$13,F12)))</xm:f>
            <xm:f>$E$13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operator="containsText" id="{6517D3E3-2488-4B61-BC5B-4BC92BC6E90C}">
            <xm:f>NOT(ISERROR(SEARCH($E$12,F12)))</xm:f>
            <xm:f>$E$12</xm:f>
            <x14:dxf>
              <fill>
                <patternFill>
                  <bgColor theme="3" tint="0.59996337778862885"/>
                </patternFill>
              </fill>
            </x14:dxf>
          </x14:cfRule>
          <xm:sqref>F12:F17</xm:sqref>
        </x14:conditionalFormatting>
        <x14:conditionalFormatting xmlns:xm="http://schemas.microsoft.com/office/excel/2006/main">
          <x14:cfRule type="containsText" priority="1" operator="containsText" id="{3ADC8B61-0C23-40CA-98C6-13667BCFD759}">
            <xm:f>NOT(ISERROR(SEARCH($E$17,F26)))</xm:f>
            <xm:f>$E$17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6E94A4E-951F-4F35-AF7D-FEB40D499029}">
            <xm:f>NOT(ISERROR(SEARCH($E$16,F26)))</xm:f>
            <xm:f>$E$16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EE31F2AC-4E78-4FF0-8E70-FE47B64A315C}">
            <xm:f>NOT(ISERROR(SEARCH($E$15,F26)))</xm:f>
            <xm:f>$E$15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49AD51BF-4EB9-4499-B599-893EEFB78BFE}">
            <xm:f>NOT(ISERROR(SEARCH($E$14,F26)))</xm:f>
            <xm:f>$E$14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" operator="containsText" id="{B1A34D4B-FD26-4E4B-BF53-79FE1D854427}">
            <xm:f>NOT(ISERROR(SEARCH($E$13,F26)))</xm:f>
            <xm:f>$E$13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operator="containsText" id="{3D68A75A-BF75-4D9D-814D-00976036EC5E}">
            <xm:f>NOT(ISERROR(SEARCH($E$12,F26)))</xm:f>
            <xm:f>$E$12</xm:f>
            <x14:dxf>
              <fill>
                <patternFill>
                  <bgColor theme="3" tint="0.59996337778862885"/>
                </patternFill>
              </fill>
            </x14:dxf>
          </x14:cfRule>
          <xm:sqref>F26:F31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DCF6-F6DA-4670-A3A9-BF8FE0D0467B}">
  <dimension ref="A2:X42"/>
  <sheetViews>
    <sheetView topLeftCell="A16" zoomScale="160" zoomScaleNormal="160" workbookViewId="0">
      <selection activeCell="A22" sqref="A22:F36"/>
    </sheetView>
  </sheetViews>
  <sheetFormatPr defaultRowHeight="15"/>
  <cols>
    <col min="2" max="2" width="10.85546875" customWidth="1"/>
    <col min="3" max="3" width="11.85546875" customWidth="1"/>
    <col min="4" max="4" width="11" customWidth="1"/>
    <col min="5" max="5" width="10.42578125" customWidth="1"/>
    <col min="6" max="6" width="12.85546875" customWidth="1"/>
    <col min="12" max="12" width="10.28515625" customWidth="1"/>
    <col min="13" max="13" width="10" customWidth="1"/>
    <col min="14" max="14" width="10.7109375" customWidth="1"/>
    <col min="15" max="15" width="10.140625" customWidth="1"/>
  </cols>
  <sheetData>
    <row r="2" spans="1:16">
      <c r="A2" s="191" t="s">
        <v>1110</v>
      </c>
      <c r="B2" s="329" t="s">
        <v>320</v>
      </c>
      <c r="C2" s="328" t="s">
        <v>1111</v>
      </c>
      <c r="D2" s="328" t="s">
        <v>775</v>
      </c>
      <c r="E2" s="191" t="s">
        <v>776</v>
      </c>
      <c r="F2" s="198" t="s">
        <v>737</v>
      </c>
      <c r="H2" s="531" t="s">
        <v>1135</v>
      </c>
      <c r="I2" s="531"/>
      <c r="K2" s="328" t="s">
        <v>1110</v>
      </c>
      <c r="L2" s="329" t="s">
        <v>320</v>
      </c>
      <c r="M2" s="328" t="s">
        <v>1111</v>
      </c>
      <c r="N2" s="328" t="s">
        <v>1136</v>
      </c>
      <c r="O2" s="191" t="s">
        <v>1137</v>
      </c>
      <c r="P2" s="198" t="s">
        <v>1138</v>
      </c>
    </row>
    <row r="3" spans="1:16">
      <c r="A3" s="71">
        <v>1</v>
      </c>
      <c r="B3" s="252" t="s">
        <v>1112</v>
      </c>
      <c r="C3" s="252" t="s">
        <v>1125</v>
      </c>
      <c r="D3" s="252" t="s">
        <v>1093</v>
      </c>
      <c r="E3" s="193">
        <v>13836</v>
      </c>
      <c r="F3" s="200">
        <v>25</v>
      </c>
      <c r="H3" s="531"/>
      <c r="I3" s="531"/>
      <c r="K3" s="71">
        <v>1</v>
      </c>
      <c r="L3" s="252" t="s">
        <v>1112</v>
      </c>
      <c r="M3" s="252" t="s">
        <v>1125</v>
      </c>
      <c r="N3" s="252" t="s">
        <v>1093</v>
      </c>
      <c r="O3" s="193">
        <v>13836</v>
      </c>
      <c r="P3" s="200">
        <v>25</v>
      </c>
    </row>
    <row r="4" spans="1:16">
      <c r="A4" s="71">
        <v>2</v>
      </c>
      <c r="B4" s="252" t="s">
        <v>338</v>
      </c>
      <c r="C4" s="252" t="s">
        <v>1126</v>
      </c>
      <c r="D4" s="252" t="s">
        <v>1094</v>
      </c>
      <c r="E4" s="193">
        <v>11771</v>
      </c>
      <c r="F4" s="200">
        <v>32</v>
      </c>
      <c r="H4" s="531"/>
      <c r="I4" s="531"/>
      <c r="K4" s="71">
        <v>2</v>
      </c>
      <c r="L4" s="252" t="s">
        <v>338</v>
      </c>
      <c r="M4" s="252" t="s">
        <v>1126</v>
      </c>
      <c r="N4" s="252" t="s">
        <v>1094</v>
      </c>
      <c r="O4" s="193">
        <v>11771</v>
      </c>
      <c r="P4" s="200">
        <v>32</v>
      </c>
    </row>
    <row r="5" spans="1:16">
      <c r="A5" s="71">
        <v>3</v>
      </c>
      <c r="B5" s="252" t="s">
        <v>1113</v>
      </c>
      <c r="C5" s="252" t="s">
        <v>1126</v>
      </c>
      <c r="D5" s="252" t="s">
        <v>1095</v>
      </c>
      <c r="E5" s="193">
        <v>13046</v>
      </c>
      <c r="F5" s="200">
        <v>35</v>
      </c>
      <c r="H5" s="531"/>
      <c r="I5" s="531"/>
      <c r="K5" s="71">
        <v>3</v>
      </c>
      <c r="L5" s="252" t="s">
        <v>1113</v>
      </c>
      <c r="M5" s="252" t="s">
        <v>1126</v>
      </c>
      <c r="N5" s="252" t="s">
        <v>1095</v>
      </c>
      <c r="O5" s="193">
        <v>13046</v>
      </c>
      <c r="P5" s="200">
        <v>35</v>
      </c>
    </row>
    <row r="6" spans="1:16">
      <c r="A6" s="71">
        <v>4</v>
      </c>
      <c r="B6" s="252" t="s">
        <v>1114</v>
      </c>
      <c r="C6" s="252" t="s">
        <v>1127</v>
      </c>
      <c r="D6" s="252" t="s">
        <v>1096</v>
      </c>
      <c r="E6" s="193">
        <v>18276</v>
      </c>
      <c r="F6" s="200">
        <v>32</v>
      </c>
      <c r="H6" s="531"/>
      <c r="I6" s="531"/>
      <c r="K6" s="71">
        <v>4</v>
      </c>
      <c r="L6" s="252" t="s">
        <v>1114</v>
      </c>
      <c r="M6" s="252" t="s">
        <v>1127</v>
      </c>
      <c r="N6" s="252" t="s">
        <v>1096</v>
      </c>
      <c r="O6" s="193">
        <v>18276</v>
      </c>
      <c r="P6" s="200">
        <v>32</v>
      </c>
    </row>
    <row r="7" spans="1:16">
      <c r="A7" s="71">
        <v>5</v>
      </c>
      <c r="B7" s="252" t="s">
        <v>1115</v>
      </c>
      <c r="C7" s="252" t="s">
        <v>1128</v>
      </c>
      <c r="D7" s="252" t="s">
        <v>1097</v>
      </c>
      <c r="E7" s="193">
        <v>19327</v>
      </c>
      <c r="F7" s="200">
        <v>26</v>
      </c>
      <c r="H7" s="531"/>
      <c r="I7" s="531"/>
      <c r="K7" s="71">
        <v>5</v>
      </c>
      <c r="L7" s="252" t="s">
        <v>1115</v>
      </c>
      <c r="M7" s="252" t="s">
        <v>1128</v>
      </c>
      <c r="N7" s="252" t="s">
        <v>1097</v>
      </c>
      <c r="O7" s="193">
        <v>19327</v>
      </c>
      <c r="P7" s="200">
        <v>26</v>
      </c>
    </row>
    <row r="8" spans="1:16">
      <c r="A8" s="71">
        <v>6</v>
      </c>
      <c r="B8" s="252" t="s">
        <v>1116</v>
      </c>
      <c r="C8" s="252" t="s">
        <v>1129</v>
      </c>
      <c r="D8" s="252" t="s">
        <v>1098</v>
      </c>
      <c r="E8" s="193">
        <v>18996</v>
      </c>
      <c r="F8" s="200">
        <v>35</v>
      </c>
      <c r="H8" s="531"/>
      <c r="I8" s="531"/>
      <c r="K8" s="71">
        <v>6</v>
      </c>
      <c r="L8" s="252" t="s">
        <v>1116</v>
      </c>
      <c r="M8" s="252" t="s">
        <v>1129</v>
      </c>
      <c r="N8" s="252" t="s">
        <v>1098</v>
      </c>
      <c r="O8" s="193">
        <v>18996</v>
      </c>
      <c r="P8" s="200">
        <v>35</v>
      </c>
    </row>
    <row r="9" spans="1:16">
      <c r="A9" s="71">
        <v>7</v>
      </c>
      <c r="B9" s="252" t="s">
        <v>1117</v>
      </c>
      <c r="C9" s="252" t="s">
        <v>1130</v>
      </c>
      <c r="D9" s="252" t="s">
        <v>1099</v>
      </c>
      <c r="E9" s="193">
        <v>10387</v>
      </c>
      <c r="F9" s="200">
        <v>25</v>
      </c>
      <c r="H9" s="531"/>
      <c r="I9" s="531"/>
      <c r="K9" s="71">
        <v>7</v>
      </c>
      <c r="L9" s="252" t="s">
        <v>1117</v>
      </c>
      <c r="M9" s="252" t="s">
        <v>1130</v>
      </c>
      <c r="N9" s="252" t="s">
        <v>1099</v>
      </c>
      <c r="O9" s="193">
        <v>10387</v>
      </c>
      <c r="P9" s="200">
        <v>25</v>
      </c>
    </row>
    <row r="10" spans="1:16">
      <c r="A10" s="71">
        <v>8</v>
      </c>
      <c r="B10" s="252" t="s">
        <v>1118</v>
      </c>
      <c r="C10" s="252" t="s">
        <v>1131</v>
      </c>
      <c r="D10" s="252" t="s">
        <v>1100</v>
      </c>
      <c r="E10" s="193">
        <v>12566</v>
      </c>
      <c r="F10" s="200">
        <v>37</v>
      </c>
      <c r="H10" s="531"/>
      <c r="I10" s="531"/>
      <c r="K10" s="71">
        <v>8</v>
      </c>
      <c r="L10" s="252" t="s">
        <v>1118</v>
      </c>
      <c r="M10" s="252" t="s">
        <v>1131</v>
      </c>
      <c r="N10" s="252" t="s">
        <v>1100</v>
      </c>
      <c r="O10" s="193">
        <v>12566</v>
      </c>
      <c r="P10" s="200">
        <v>37</v>
      </c>
    </row>
    <row r="11" spans="1:16">
      <c r="A11" s="71">
        <v>9</v>
      </c>
      <c r="B11" s="252" t="s">
        <v>1119</v>
      </c>
      <c r="C11" s="252" t="s">
        <v>1131</v>
      </c>
      <c r="D11" s="252" t="s">
        <v>1101</v>
      </c>
      <c r="E11" s="193">
        <v>16406</v>
      </c>
      <c r="F11" s="200">
        <v>42</v>
      </c>
      <c r="H11" s="531"/>
      <c r="I11" s="531"/>
      <c r="K11" s="71">
        <v>9</v>
      </c>
      <c r="L11" s="252" t="s">
        <v>1119</v>
      </c>
      <c r="M11" s="252" t="s">
        <v>1131</v>
      </c>
      <c r="N11" s="252" t="s">
        <v>1101</v>
      </c>
      <c r="O11" s="193">
        <v>16406</v>
      </c>
      <c r="P11" s="200">
        <v>42</v>
      </c>
    </row>
    <row r="12" spans="1:16">
      <c r="A12" s="71">
        <v>10</v>
      </c>
      <c r="B12" s="252" t="s">
        <v>1120</v>
      </c>
      <c r="C12" s="252" t="s">
        <v>1132</v>
      </c>
      <c r="D12" s="252" t="s">
        <v>1102</v>
      </c>
      <c r="E12" s="193">
        <v>15784</v>
      </c>
      <c r="F12" s="200">
        <v>43</v>
      </c>
      <c r="H12" s="531"/>
      <c r="I12" s="531"/>
      <c r="K12" s="71">
        <v>10</v>
      </c>
      <c r="L12" s="252" t="s">
        <v>1120</v>
      </c>
      <c r="M12" s="252" t="s">
        <v>1132</v>
      </c>
      <c r="N12" s="252" t="s">
        <v>1102</v>
      </c>
      <c r="O12" s="193">
        <v>15784</v>
      </c>
      <c r="P12" s="200">
        <v>43</v>
      </c>
    </row>
    <row r="13" spans="1:16">
      <c r="A13" s="71">
        <v>11</v>
      </c>
      <c r="B13" s="252" t="s">
        <v>1121</v>
      </c>
      <c r="C13" s="252" t="s">
        <v>1132</v>
      </c>
      <c r="D13" s="252" t="s">
        <v>1093</v>
      </c>
      <c r="E13" s="193">
        <v>10959</v>
      </c>
      <c r="F13" s="200">
        <v>30</v>
      </c>
      <c r="H13" s="531"/>
      <c r="I13" s="531"/>
      <c r="K13" s="71">
        <v>11</v>
      </c>
      <c r="L13" s="252" t="s">
        <v>1121</v>
      </c>
      <c r="M13" s="252" t="s">
        <v>1132</v>
      </c>
      <c r="N13" s="252" t="s">
        <v>1093</v>
      </c>
      <c r="O13" s="193">
        <v>10959</v>
      </c>
      <c r="P13" s="200">
        <v>30</v>
      </c>
    </row>
    <row r="14" spans="1:16">
      <c r="A14" s="71">
        <v>12</v>
      </c>
      <c r="B14" s="252" t="s">
        <v>1122</v>
      </c>
      <c r="C14" s="252" t="s">
        <v>1133</v>
      </c>
      <c r="D14" s="252" t="s">
        <v>1094</v>
      </c>
      <c r="E14" s="193">
        <v>14562</v>
      </c>
      <c r="F14" s="200">
        <v>32</v>
      </c>
      <c r="H14" s="531"/>
      <c r="I14" s="531"/>
      <c r="K14" s="71">
        <v>12</v>
      </c>
      <c r="L14" s="252" t="s">
        <v>1122</v>
      </c>
      <c r="M14" s="252" t="s">
        <v>1133</v>
      </c>
      <c r="N14" s="252" t="s">
        <v>1094</v>
      </c>
      <c r="O14" s="193">
        <v>14562</v>
      </c>
      <c r="P14" s="200">
        <v>32</v>
      </c>
    </row>
    <row r="15" spans="1:16">
      <c r="A15" s="71">
        <v>13</v>
      </c>
      <c r="B15" s="252" t="s">
        <v>1123</v>
      </c>
      <c r="C15" s="252" t="s">
        <v>1134</v>
      </c>
      <c r="D15" s="252" t="s">
        <v>1097</v>
      </c>
      <c r="E15" s="193">
        <v>18276</v>
      </c>
      <c r="F15" s="200">
        <v>32</v>
      </c>
      <c r="H15" s="531"/>
      <c r="I15" s="531"/>
      <c r="K15" s="71">
        <v>13</v>
      </c>
      <c r="L15" s="252" t="s">
        <v>1123</v>
      </c>
      <c r="M15" s="252" t="s">
        <v>1134</v>
      </c>
      <c r="N15" s="252" t="s">
        <v>1097</v>
      </c>
      <c r="O15" s="193">
        <v>18276</v>
      </c>
      <c r="P15" s="200">
        <v>32</v>
      </c>
    </row>
    <row r="16" spans="1:16">
      <c r="A16" s="71">
        <v>14</v>
      </c>
      <c r="B16" s="252" t="s">
        <v>1124</v>
      </c>
      <c r="C16" s="252" t="s">
        <v>1134</v>
      </c>
      <c r="D16" s="71" t="s">
        <v>1103</v>
      </c>
      <c r="E16" s="193">
        <v>18996</v>
      </c>
      <c r="F16" s="200">
        <v>35</v>
      </c>
      <c r="H16" s="531"/>
      <c r="I16" s="531"/>
      <c r="K16" s="71">
        <v>14</v>
      </c>
      <c r="L16" s="252" t="s">
        <v>1124</v>
      </c>
      <c r="M16" s="252" t="s">
        <v>1134</v>
      </c>
      <c r="N16" s="71" t="s">
        <v>1103</v>
      </c>
      <c r="O16" s="193">
        <v>18996</v>
      </c>
      <c r="P16" s="200">
        <v>35</v>
      </c>
    </row>
    <row r="18" spans="1:24">
      <c r="K18" s="530" t="s">
        <v>1139</v>
      </c>
      <c r="L18" s="530"/>
      <c r="M18" s="530"/>
      <c r="N18" s="530"/>
      <c r="O18" s="530"/>
      <c r="P18" s="530"/>
    </row>
    <row r="19" spans="1:24">
      <c r="K19" s="530"/>
      <c r="L19" s="530"/>
      <c r="M19" s="530"/>
      <c r="N19" s="530"/>
      <c r="O19" s="530"/>
      <c r="P19" s="530"/>
    </row>
    <row r="20" spans="1:24">
      <c r="K20" s="530"/>
      <c r="L20" s="530"/>
      <c r="M20" s="530"/>
      <c r="N20" s="530"/>
      <c r="O20" s="530"/>
      <c r="P20" s="530"/>
    </row>
    <row r="22" spans="1:24">
      <c r="A22" s="191" t="s">
        <v>1110</v>
      </c>
      <c r="B22" s="329" t="s">
        <v>320</v>
      </c>
      <c r="C22" s="328" t="s">
        <v>1111</v>
      </c>
      <c r="D22" s="328" t="s">
        <v>775</v>
      </c>
      <c r="E22" s="191" t="s">
        <v>776</v>
      </c>
      <c r="F22" s="198" t="s">
        <v>737</v>
      </c>
      <c r="H22" s="531" t="s">
        <v>1148</v>
      </c>
      <c r="I22" s="531"/>
      <c r="K22" s="191" t="s">
        <v>1110</v>
      </c>
      <c r="L22" s="329" t="s">
        <v>320</v>
      </c>
      <c r="M22" s="328" t="s">
        <v>1111</v>
      </c>
      <c r="N22" s="328" t="s">
        <v>775</v>
      </c>
      <c r="O22" s="191" t="s">
        <v>776</v>
      </c>
      <c r="P22" s="198" t="s">
        <v>737</v>
      </c>
      <c r="R22" s="191" t="s">
        <v>1110</v>
      </c>
      <c r="S22" s="329" t="s">
        <v>320</v>
      </c>
      <c r="T22" s="328" t="s">
        <v>1111</v>
      </c>
      <c r="U22" s="328"/>
      <c r="V22" s="328" t="s">
        <v>775</v>
      </c>
      <c r="W22" s="191" t="s">
        <v>776</v>
      </c>
      <c r="X22" s="198" t="s">
        <v>737</v>
      </c>
    </row>
    <row r="23" spans="1:24">
      <c r="A23" s="71">
        <v>1</v>
      </c>
      <c r="B23" s="331" t="s">
        <v>1112</v>
      </c>
      <c r="C23" s="331" t="s">
        <v>1125</v>
      </c>
      <c r="D23" s="331" t="s">
        <v>1093</v>
      </c>
      <c r="E23" s="193">
        <v>13836</v>
      </c>
      <c r="F23" s="200">
        <v>25</v>
      </c>
      <c r="H23" s="531"/>
      <c r="I23" s="531"/>
      <c r="K23" s="71">
        <v>1</v>
      </c>
      <c r="L23" s="331" t="s">
        <v>1112</v>
      </c>
      <c r="M23" s="331" t="s">
        <v>1125</v>
      </c>
      <c r="N23" s="331" t="s">
        <v>1093</v>
      </c>
      <c r="O23" s="193">
        <v>13836</v>
      </c>
      <c r="P23" s="200">
        <v>25</v>
      </c>
      <c r="R23" s="71">
        <v>1</v>
      </c>
      <c r="S23" s="331" t="s">
        <v>1112</v>
      </c>
      <c r="T23" s="331" t="s">
        <v>1125</v>
      </c>
      <c r="U23" s="331" t="str">
        <f>TRIM(T23)</f>
        <v>kumar</v>
      </c>
      <c r="V23" s="331" t="s">
        <v>1093</v>
      </c>
      <c r="W23" s="193">
        <v>13836</v>
      </c>
      <c r="X23" s="200">
        <v>25</v>
      </c>
    </row>
    <row r="24" spans="1:24">
      <c r="A24" s="71">
        <v>2</v>
      </c>
      <c r="B24" s="331" t="s">
        <v>338</v>
      </c>
      <c r="C24" s="331" t="s">
        <v>1126</v>
      </c>
      <c r="D24" s="331" t="s">
        <v>1094</v>
      </c>
      <c r="E24" s="193">
        <v>11771</v>
      </c>
      <c r="F24" s="200">
        <v>32</v>
      </c>
      <c r="H24" s="531"/>
      <c r="I24" s="531"/>
      <c r="K24" s="71">
        <v>2</v>
      </c>
      <c r="L24" s="331" t="s">
        <v>338</v>
      </c>
      <c r="M24" s="331" t="s">
        <v>1126</v>
      </c>
      <c r="N24" s="331" t="s">
        <v>1094</v>
      </c>
      <c r="O24" s="193">
        <v>11771</v>
      </c>
      <c r="P24" s="200">
        <v>32</v>
      </c>
      <c r="R24" s="71">
        <v>2</v>
      </c>
      <c r="S24" s="331" t="s">
        <v>338</v>
      </c>
      <c r="T24" s="331" t="s">
        <v>1126</v>
      </c>
      <c r="U24" s="331" t="str">
        <f t="shared" ref="U24:U36" si="0">TRIM(T24)</f>
        <v>roy</v>
      </c>
      <c r="V24" s="331" t="s">
        <v>1094</v>
      </c>
      <c r="W24" s="193">
        <v>11771</v>
      </c>
      <c r="X24" s="200">
        <v>32</v>
      </c>
    </row>
    <row r="25" spans="1:24">
      <c r="A25" s="71">
        <v>3</v>
      </c>
      <c r="B25" s="331" t="s">
        <v>1144</v>
      </c>
      <c r="C25" s="331" t="s">
        <v>1145</v>
      </c>
      <c r="D25" s="331" t="s">
        <v>1095</v>
      </c>
      <c r="E25" s="193">
        <v>13046</v>
      </c>
      <c r="F25" s="200">
        <v>35</v>
      </c>
      <c r="H25" s="531"/>
      <c r="I25" s="531"/>
      <c r="K25" s="71">
        <v>3</v>
      </c>
      <c r="L25" s="331" t="s">
        <v>1149</v>
      </c>
      <c r="M25" s="331" t="s">
        <v>1150</v>
      </c>
      <c r="N25" s="331" t="s">
        <v>1095</v>
      </c>
      <c r="O25" s="193">
        <v>13046</v>
      </c>
      <c r="P25" s="200">
        <v>35</v>
      </c>
      <c r="R25" s="71">
        <v>3</v>
      </c>
      <c r="S25" s="331" t="s">
        <v>1149</v>
      </c>
      <c r="T25" s="331" t="s">
        <v>1126</v>
      </c>
      <c r="U25" s="331" t="str">
        <f t="shared" si="0"/>
        <v>roy</v>
      </c>
      <c r="V25" s="331" t="s">
        <v>1095</v>
      </c>
      <c r="W25" s="193">
        <v>13046</v>
      </c>
      <c r="X25" s="200">
        <v>35</v>
      </c>
    </row>
    <row r="26" spans="1:24">
      <c r="A26" s="71">
        <v>4</v>
      </c>
      <c r="B26" s="331" t="s">
        <v>1114</v>
      </c>
      <c r="C26" s="331" t="s">
        <v>1127</v>
      </c>
      <c r="D26" s="331" t="s">
        <v>1096</v>
      </c>
      <c r="E26" s="193">
        <v>18276</v>
      </c>
      <c r="F26" s="200">
        <v>32</v>
      </c>
      <c r="H26" s="531"/>
      <c r="I26" s="531"/>
      <c r="K26" s="71">
        <v>4</v>
      </c>
      <c r="L26" s="331" t="s">
        <v>1114</v>
      </c>
      <c r="M26" s="331" t="s">
        <v>1127</v>
      </c>
      <c r="N26" s="331" t="s">
        <v>1096</v>
      </c>
      <c r="O26" s="193">
        <v>18276</v>
      </c>
      <c r="P26" s="200">
        <v>32</v>
      </c>
      <c r="R26" s="71">
        <v>4</v>
      </c>
      <c r="S26" s="331" t="s">
        <v>1114</v>
      </c>
      <c r="T26" s="331" t="s">
        <v>1127</v>
      </c>
      <c r="U26" s="331" t="str">
        <f t="shared" si="0"/>
        <v>patil</v>
      </c>
      <c r="V26" s="331" t="s">
        <v>1096</v>
      </c>
      <c r="W26" s="193">
        <v>18276</v>
      </c>
      <c r="X26" s="200">
        <v>32</v>
      </c>
    </row>
    <row r="27" spans="1:24">
      <c r="A27" s="71">
        <v>5</v>
      </c>
      <c r="B27" s="331" t="s">
        <v>1115</v>
      </c>
      <c r="C27" s="331" t="s">
        <v>1146</v>
      </c>
      <c r="D27" s="331" t="s">
        <v>1097</v>
      </c>
      <c r="E27" s="193">
        <v>19327</v>
      </c>
      <c r="F27" s="200">
        <v>26</v>
      </c>
      <c r="H27" s="531"/>
      <c r="I27" s="531"/>
      <c r="K27" s="71">
        <v>5</v>
      </c>
      <c r="L27" s="331" t="s">
        <v>1115</v>
      </c>
      <c r="M27" s="331" t="s">
        <v>1151</v>
      </c>
      <c r="N27" s="331" t="s">
        <v>1097</v>
      </c>
      <c r="O27" s="193">
        <v>19327</v>
      </c>
      <c r="P27" s="200">
        <v>26</v>
      </c>
      <c r="R27" s="71">
        <v>5</v>
      </c>
      <c r="S27" s="331" t="s">
        <v>1115</v>
      </c>
      <c r="T27" s="331" t="s">
        <v>1128</v>
      </c>
      <c r="U27" s="331" t="str">
        <f t="shared" si="0"/>
        <v>patel</v>
      </c>
      <c r="V27" s="331" t="s">
        <v>1097</v>
      </c>
      <c r="W27" s="193">
        <v>19327</v>
      </c>
      <c r="X27" s="200">
        <v>26</v>
      </c>
    </row>
    <row r="28" spans="1:24">
      <c r="A28" s="71">
        <v>6</v>
      </c>
      <c r="B28" s="331" t="s">
        <v>1116</v>
      </c>
      <c r="C28" s="331" t="s">
        <v>1129</v>
      </c>
      <c r="D28" s="331" t="s">
        <v>1098</v>
      </c>
      <c r="E28" s="193">
        <v>18996</v>
      </c>
      <c r="F28" s="200">
        <v>35</v>
      </c>
      <c r="H28" s="531"/>
      <c r="I28" s="531"/>
      <c r="K28" s="71">
        <v>6</v>
      </c>
      <c r="L28" s="331" t="s">
        <v>1116</v>
      </c>
      <c r="M28" s="331" t="s">
        <v>1129</v>
      </c>
      <c r="N28" s="331" t="s">
        <v>1098</v>
      </c>
      <c r="O28" s="193">
        <v>18996</v>
      </c>
      <c r="P28" s="200">
        <v>35</v>
      </c>
      <c r="R28" s="71">
        <v>6</v>
      </c>
      <c r="S28" s="331" t="s">
        <v>1116</v>
      </c>
      <c r="T28" s="331" t="s">
        <v>1129</v>
      </c>
      <c r="U28" s="331" t="str">
        <f t="shared" si="0"/>
        <v>neharu</v>
      </c>
      <c r="V28" s="331" t="s">
        <v>1098</v>
      </c>
      <c r="W28" s="193">
        <v>18996</v>
      </c>
      <c r="X28" s="200">
        <v>35</v>
      </c>
    </row>
    <row r="29" spans="1:24">
      <c r="A29" s="71">
        <v>7</v>
      </c>
      <c r="B29" s="331" t="s">
        <v>1140</v>
      </c>
      <c r="C29" s="331" t="s">
        <v>1130</v>
      </c>
      <c r="D29" s="331" t="s">
        <v>1099</v>
      </c>
      <c r="E29" s="193">
        <v>10387</v>
      </c>
      <c r="F29" s="200">
        <v>25</v>
      </c>
      <c r="H29" s="531"/>
      <c r="I29" s="531"/>
      <c r="K29" s="71">
        <v>7</v>
      </c>
      <c r="L29" s="331" t="s">
        <v>1152</v>
      </c>
      <c r="M29" s="331" t="s">
        <v>1130</v>
      </c>
      <c r="N29" s="331" t="s">
        <v>1099</v>
      </c>
      <c r="O29" s="193">
        <v>10387</v>
      </c>
      <c r="P29" s="200">
        <v>25</v>
      </c>
      <c r="R29" s="71">
        <v>7</v>
      </c>
      <c r="S29" s="331" t="s">
        <v>1152</v>
      </c>
      <c r="T29" s="331" t="s">
        <v>1130</v>
      </c>
      <c r="U29" s="331" t="str">
        <f t="shared" si="0"/>
        <v>gandhi</v>
      </c>
      <c r="V29" s="331" t="s">
        <v>1099</v>
      </c>
      <c r="W29" s="193">
        <v>10387</v>
      </c>
      <c r="X29" s="200">
        <v>25</v>
      </c>
    </row>
    <row r="30" spans="1:24">
      <c r="A30" s="71">
        <v>8</v>
      </c>
      <c r="B30" s="331" t="s">
        <v>1141</v>
      </c>
      <c r="C30" s="331" t="s">
        <v>1131</v>
      </c>
      <c r="D30" s="331" t="s">
        <v>1100</v>
      </c>
      <c r="E30" s="193">
        <v>12566</v>
      </c>
      <c r="F30" s="200">
        <v>37</v>
      </c>
      <c r="H30" s="531"/>
      <c r="I30" s="531"/>
      <c r="K30" s="71">
        <v>8</v>
      </c>
      <c r="L30" s="331" t="s">
        <v>1118</v>
      </c>
      <c r="M30" s="331" t="s">
        <v>1131</v>
      </c>
      <c r="N30" s="331" t="s">
        <v>1100</v>
      </c>
      <c r="O30" s="193">
        <v>12566</v>
      </c>
      <c r="P30" s="200">
        <v>37</v>
      </c>
      <c r="R30" s="71">
        <v>8</v>
      </c>
      <c r="S30" s="331" t="s">
        <v>1118</v>
      </c>
      <c r="T30" s="331" t="s">
        <v>1131</v>
      </c>
      <c r="U30" s="331" t="str">
        <f t="shared" si="0"/>
        <v>ayyar</v>
      </c>
      <c r="V30" s="331" t="s">
        <v>1100</v>
      </c>
      <c r="W30" s="193">
        <v>12566</v>
      </c>
      <c r="X30" s="200">
        <v>37</v>
      </c>
    </row>
    <row r="31" spans="1:24">
      <c r="A31" s="71">
        <v>9</v>
      </c>
      <c r="B31" s="331" t="s">
        <v>1142</v>
      </c>
      <c r="C31" s="331" t="s">
        <v>1131</v>
      </c>
      <c r="D31" s="331" t="s">
        <v>1101</v>
      </c>
      <c r="E31" s="193">
        <v>16406</v>
      </c>
      <c r="F31" s="200">
        <v>42</v>
      </c>
      <c r="H31" s="531"/>
      <c r="I31" s="531"/>
      <c r="K31" s="71">
        <v>9</v>
      </c>
      <c r="L31" s="331" t="s">
        <v>1119</v>
      </c>
      <c r="M31" s="331" t="s">
        <v>1131</v>
      </c>
      <c r="N31" s="331" t="s">
        <v>1101</v>
      </c>
      <c r="O31" s="193">
        <v>16406</v>
      </c>
      <c r="P31" s="200">
        <v>42</v>
      </c>
      <c r="R31" s="71">
        <v>9</v>
      </c>
      <c r="S31" s="331" t="s">
        <v>1119</v>
      </c>
      <c r="T31" s="331" t="s">
        <v>1131</v>
      </c>
      <c r="U31" s="331" t="str">
        <f t="shared" si="0"/>
        <v>ayyar</v>
      </c>
      <c r="V31" s="331" t="s">
        <v>1101</v>
      </c>
      <c r="W31" s="193">
        <v>16406</v>
      </c>
      <c r="X31" s="200">
        <v>42</v>
      </c>
    </row>
    <row r="32" spans="1:24">
      <c r="A32" s="71">
        <v>10</v>
      </c>
      <c r="B32" s="331" t="s">
        <v>1143</v>
      </c>
      <c r="C32" s="331" t="s">
        <v>1132</v>
      </c>
      <c r="D32" s="331" t="s">
        <v>1102</v>
      </c>
      <c r="E32" s="193">
        <v>15784</v>
      </c>
      <c r="F32" s="200">
        <v>43</v>
      </c>
      <c r="H32" s="531"/>
      <c r="I32" s="531"/>
      <c r="K32" s="71">
        <v>10</v>
      </c>
      <c r="L32" s="331" t="s">
        <v>1120</v>
      </c>
      <c r="M32" s="331" t="s">
        <v>1132</v>
      </c>
      <c r="N32" s="331" t="s">
        <v>1102</v>
      </c>
      <c r="O32" s="193">
        <v>15784</v>
      </c>
      <c r="P32" s="200">
        <v>43</v>
      </c>
      <c r="R32" s="71">
        <v>10</v>
      </c>
      <c r="S32" s="331" t="s">
        <v>1120</v>
      </c>
      <c r="T32" s="331" t="s">
        <v>1132</v>
      </c>
      <c r="U32" s="331" t="str">
        <f t="shared" si="0"/>
        <v>hathi</v>
      </c>
      <c r="V32" s="331" t="s">
        <v>1102</v>
      </c>
      <c r="W32" s="193">
        <v>15784</v>
      </c>
      <c r="X32" s="200">
        <v>43</v>
      </c>
    </row>
    <row r="33" spans="1:24">
      <c r="A33" s="71">
        <v>11</v>
      </c>
      <c r="B33" s="331" t="s">
        <v>1121</v>
      </c>
      <c r="C33" s="331" t="s">
        <v>1132</v>
      </c>
      <c r="D33" s="331" t="s">
        <v>1093</v>
      </c>
      <c r="E33" s="193">
        <v>10959</v>
      </c>
      <c r="F33" s="200">
        <v>30</v>
      </c>
      <c r="H33" s="531"/>
      <c r="I33" s="531"/>
      <c r="K33" s="71">
        <v>11</v>
      </c>
      <c r="L33" s="331" t="s">
        <v>1121</v>
      </c>
      <c r="M33" s="331" t="s">
        <v>1132</v>
      </c>
      <c r="N33" s="331" t="s">
        <v>1093</v>
      </c>
      <c r="O33" s="193">
        <v>10959</v>
      </c>
      <c r="P33" s="200">
        <v>30</v>
      </c>
      <c r="R33" s="71">
        <v>11</v>
      </c>
      <c r="S33" s="331" t="s">
        <v>1121</v>
      </c>
      <c r="T33" s="331" t="s">
        <v>1132</v>
      </c>
      <c r="U33" s="331" t="str">
        <f t="shared" si="0"/>
        <v>hathi</v>
      </c>
      <c r="V33" s="331" t="s">
        <v>1093</v>
      </c>
      <c r="W33" s="193">
        <v>10959</v>
      </c>
      <c r="X33" s="200">
        <v>30</v>
      </c>
    </row>
    <row r="34" spans="1:24">
      <c r="A34" s="71">
        <v>12</v>
      </c>
      <c r="B34" s="331" t="s">
        <v>1122</v>
      </c>
      <c r="C34" s="331" t="s">
        <v>1147</v>
      </c>
      <c r="D34" s="331" t="s">
        <v>1094</v>
      </c>
      <c r="E34" s="193">
        <v>14562</v>
      </c>
      <c r="F34" s="200">
        <v>32</v>
      </c>
      <c r="H34" s="531"/>
      <c r="I34" s="531"/>
      <c r="K34" s="71">
        <v>12</v>
      </c>
      <c r="L34" s="331" t="s">
        <v>1122</v>
      </c>
      <c r="M34" s="331" t="s">
        <v>1133</v>
      </c>
      <c r="N34" s="331" t="s">
        <v>1094</v>
      </c>
      <c r="O34" s="193">
        <v>14562</v>
      </c>
      <c r="P34" s="200">
        <v>32</v>
      </c>
      <c r="R34" s="71">
        <v>12</v>
      </c>
      <c r="S34" s="331" t="s">
        <v>1122</v>
      </c>
      <c r="T34" s="331" t="s">
        <v>1133</v>
      </c>
      <c r="U34" s="331" t="str">
        <f t="shared" si="0"/>
        <v>gada</v>
      </c>
      <c r="V34" s="331" t="s">
        <v>1094</v>
      </c>
      <c r="W34" s="193">
        <v>14562</v>
      </c>
      <c r="X34" s="200">
        <v>32</v>
      </c>
    </row>
    <row r="35" spans="1:24">
      <c r="A35" s="71">
        <v>13</v>
      </c>
      <c r="B35" s="331" t="s">
        <v>1123</v>
      </c>
      <c r="C35" s="331" t="s">
        <v>1134</v>
      </c>
      <c r="D35" s="331" t="s">
        <v>1097</v>
      </c>
      <c r="E35" s="193">
        <v>18276</v>
      </c>
      <c r="F35" s="200">
        <v>32</v>
      </c>
      <c r="H35" s="531"/>
      <c r="I35" s="531"/>
      <c r="K35" s="71">
        <v>13</v>
      </c>
      <c r="L35" s="331" t="s">
        <v>1123</v>
      </c>
      <c r="M35" s="331" t="s">
        <v>1134</v>
      </c>
      <c r="N35" s="331" t="s">
        <v>1097</v>
      </c>
      <c r="O35" s="193">
        <v>18276</v>
      </c>
      <c r="P35" s="200">
        <v>32</v>
      </c>
      <c r="R35" s="71">
        <v>13</v>
      </c>
      <c r="S35" s="331" t="s">
        <v>1123</v>
      </c>
      <c r="T35" s="331" t="s">
        <v>1134</v>
      </c>
      <c r="U35" s="331" t="str">
        <f t="shared" si="0"/>
        <v>mehta</v>
      </c>
      <c r="V35" s="331" t="s">
        <v>1097</v>
      </c>
      <c r="W35" s="193">
        <v>18276</v>
      </c>
      <c r="X35" s="200">
        <v>32</v>
      </c>
    </row>
    <row r="36" spans="1:24">
      <c r="A36" s="71">
        <v>14</v>
      </c>
      <c r="B36" s="331" t="s">
        <v>1124</v>
      </c>
      <c r="C36" s="331" t="s">
        <v>1134</v>
      </c>
      <c r="D36" s="331" t="s">
        <v>1103</v>
      </c>
      <c r="E36" s="193">
        <v>18996</v>
      </c>
      <c r="F36" s="200">
        <v>35</v>
      </c>
      <c r="H36" s="531"/>
      <c r="I36" s="531"/>
      <c r="K36" s="71">
        <v>14</v>
      </c>
      <c r="L36" s="331" t="s">
        <v>1124</v>
      </c>
      <c r="M36" s="331" t="s">
        <v>1134</v>
      </c>
      <c r="N36" s="331" t="s">
        <v>1103</v>
      </c>
      <c r="O36" s="193">
        <v>18996</v>
      </c>
      <c r="P36" s="200">
        <v>35</v>
      </c>
      <c r="R36" s="71">
        <v>14</v>
      </c>
      <c r="S36" s="331" t="s">
        <v>1124</v>
      </c>
      <c r="T36" s="331" t="s">
        <v>1134</v>
      </c>
      <c r="U36" s="331" t="str">
        <f t="shared" si="0"/>
        <v>mehta</v>
      </c>
      <c r="V36" s="331" t="s">
        <v>1103</v>
      </c>
      <c r="W36" s="193">
        <v>18996</v>
      </c>
      <c r="X36" s="200">
        <v>35</v>
      </c>
    </row>
    <row r="39" spans="1:24">
      <c r="K39" s="530" t="s">
        <v>1153</v>
      </c>
      <c r="L39" s="530"/>
      <c r="M39" s="530"/>
      <c r="N39" s="530"/>
      <c r="O39" s="530"/>
      <c r="P39" s="530"/>
      <c r="R39" s="530" t="s">
        <v>1154</v>
      </c>
      <c r="S39" s="530"/>
      <c r="T39" s="530"/>
      <c r="U39" s="530"/>
      <c r="V39" s="530"/>
      <c r="W39" s="530"/>
      <c r="X39" s="530"/>
    </row>
    <row r="40" spans="1:24">
      <c r="K40" s="530"/>
      <c r="L40" s="530"/>
      <c r="M40" s="530"/>
      <c r="N40" s="530"/>
      <c r="O40" s="530"/>
      <c r="P40" s="530"/>
      <c r="R40" s="530"/>
      <c r="S40" s="530"/>
      <c r="T40" s="530"/>
      <c r="U40" s="530"/>
      <c r="V40" s="530"/>
      <c r="W40" s="530"/>
      <c r="X40" s="530"/>
    </row>
    <row r="41" spans="1:24">
      <c r="K41" s="530"/>
      <c r="L41" s="530"/>
      <c r="M41" s="530"/>
      <c r="N41" s="530"/>
      <c r="O41" s="530"/>
      <c r="P41" s="530"/>
      <c r="R41" s="530"/>
      <c r="S41" s="530"/>
      <c r="T41" s="530"/>
      <c r="U41" s="530"/>
      <c r="V41" s="530"/>
      <c r="W41" s="530"/>
      <c r="X41" s="530"/>
    </row>
    <row r="42" spans="1:24">
      <c r="K42" s="530"/>
      <c r="L42" s="530"/>
      <c r="M42" s="530"/>
      <c r="N42" s="530"/>
      <c r="O42" s="530"/>
      <c r="P42" s="530"/>
      <c r="R42" s="530"/>
      <c r="S42" s="530"/>
      <c r="T42" s="530"/>
      <c r="U42" s="530"/>
      <c r="V42" s="530"/>
      <c r="W42" s="530"/>
      <c r="X42" s="530"/>
    </row>
  </sheetData>
  <mergeCells count="5">
    <mergeCell ref="H2:I16"/>
    <mergeCell ref="K18:P20"/>
    <mergeCell ref="H22:I36"/>
    <mergeCell ref="K39:P42"/>
    <mergeCell ref="R39:X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4486-9A93-4A42-A6E8-50A27D69192B}">
  <dimension ref="A2:K21"/>
  <sheetViews>
    <sheetView zoomScale="190" zoomScaleNormal="190" workbookViewId="0">
      <selection activeCell="J18" sqref="J18"/>
    </sheetView>
  </sheetViews>
  <sheetFormatPr defaultRowHeight="15"/>
  <cols>
    <col min="1" max="1" width="11.140625" customWidth="1"/>
    <col min="2" max="2" width="10.28515625" customWidth="1"/>
    <col min="3" max="3" width="13.5703125" customWidth="1"/>
    <col min="5" max="5" width="13.42578125" customWidth="1"/>
    <col min="6" max="6" width="10.85546875" customWidth="1"/>
    <col min="7" max="7" width="14.85546875" customWidth="1"/>
    <col min="9" max="9" width="13.28515625" customWidth="1"/>
    <col min="10" max="10" width="10.42578125" customWidth="1"/>
    <col min="11" max="11" width="11.7109375" customWidth="1"/>
  </cols>
  <sheetData>
    <row r="2" spans="1:11">
      <c r="A2" s="329" t="s">
        <v>320</v>
      </c>
      <c r="B2" s="328" t="s">
        <v>1111</v>
      </c>
      <c r="C2" s="328" t="s">
        <v>1155</v>
      </c>
      <c r="E2" s="328" t="s">
        <v>1155</v>
      </c>
      <c r="F2" s="332" t="s">
        <v>320</v>
      </c>
      <c r="G2" s="333" t="s">
        <v>1111</v>
      </c>
      <c r="I2" s="328" t="s">
        <v>1155</v>
      </c>
      <c r="J2" s="332" t="s">
        <v>320</v>
      </c>
      <c r="K2" s="333" t="s">
        <v>1111</v>
      </c>
    </row>
    <row r="3" spans="1:11">
      <c r="A3" s="331" t="s">
        <v>1112</v>
      </c>
      <c r="B3" s="331" t="s">
        <v>1125</v>
      </c>
      <c r="C3" s="331" t="s">
        <v>1156</v>
      </c>
      <c r="E3" s="331" t="s">
        <v>1156</v>
      </c>
      <c r="F3" s="51" t="s">
        <v>1112</v>
      </c>
      <c r="G3" s="51" t="s">
        <v>1171</v>
      </c>
      <c r="I3" s="331" t="s">
        <v>1156</v>
      </c>
      <c r="J3" s="51" t="str">
        <f>LEFT(I3,SEARCH(" ",I3,1))</f>
        <v xml:space="preserve">Minal </v>
      </c>
      <c r="K3" s="51" t="str">
        <f>RIGHT(I3,SEARCH(" ",I3,1))</f>
        <v xml:space="preserve"> Kumar</v>
      </c>
    </row>
    <row r="4" spans="1:11">
      <c r="A4" s="331" t="s">
        <v>338</v>
      </c>
      <c r="B4" s="331" t="s">
        <v>1126</v>
      </c>
      <c r="C4" s="331" t="s">
        <v>1157</v>
      </c>
      <c r="E4" s="331" t="s">
        <v>1157</v>
      </c>
      <c r="F4" s="51" t="s">
        <v>338</v>
      </c>
      <c r="G4" s="51" t="s">
        <v>1172</v>
      </c>
      <c r="I4" s="331" t="s">
        <v>1157</v>
      </c>
      <c r="J4" s="51" t="str">
        <f t="shared" ref="J4:J17" si="0">LEFT(I4,SEARCH(" ",I4,1))</f>
        <v xml:space="preserve">Ram </v>
      </c>
      <c r="K4" s="51" t="str">
        <f t="shared" ref="K4:K17" si="1">RIGHT(I4,SEARCH(" ",I4,1))</f>
        <v xml:space="preserve"> Roy</v>
      </c>
    </row>
    <row r="5" spans="1:11">
      <c r="A5" s="331" t="s">
        <v>1149</v>
      </c>
      <c r="B5" s="331" t="s">
        <v>1150</v>
      </c>
      <c r="C5" s="331" t="s">
        <v>1158</v>
      </c>
      <c r="E5" s="331" t="s">
        <v>1158</v>
      </c>
      <c r="F5" s="51" t="s">
        <v>1113</v>
      </c>
      <c r="G5" s="51" t="s">
        <v>1172</v>
      </c>
      <c r="I5" s="331" t="s">
        <v>1158</v>
      </c>
      <c r="J5" s="51" t="str">
        <f t="shared" si="0"/>
        <v xml:space="preserve">Krtan </v>
      </c>
      <c r="K5" s="51" t="str">
        <f t="shared" si="1"/>
        <v>an Roy</v>
      </c>
    </row>
    <row r="6" spans="1:11">
      <c r="A6" s="331" t="s">
        <v>1114</v>
      </c>
      <c r="B6" s="331" t="s">
        <v>1127</v>
      </c>
      <c r="C6" s="331" t="s">
        <v>1159</v>
      </c>
      <c r="E6" s="331" t="s">
        <v>1159</v>
      </c>
      <c r="F6" s="51" t="s">
        <v>1114</v>
      </c>
      <c r="G6" s="51" t="s">
        <v>1173</v>
      </c>
      <c r="I6" s="331" t="s">
        <v>1159</v>
      </c>
      <c r="J6" s="51" t="str">
        <f t="shared" si="0"/>
        <v xml:space="preserve">kiti </v>
      </c>
      <c r="K6" s="51" t="str">
        <f t="shared" si="1"/>
        <v>Patil</v>
      </c>
    </row>
    <row r="7" spans="1:11">
      <c r="A7" s="331" t="s">
        <v>1115</v>
      </c>
      <c r="B7" s="331" t="s">
        <v>1151</v>
      </c>
      <c r="C7" s="331" t="s">
        <v>1160</v>
      </c>
      <c r="E7" s="331" t="s">
        <v>1160</v>
      </c>
      <c r="F7" s="51" t="s">
        <v>1115</v>
      </c>
      <c r="G7" s="51" t="s">
        <v>1174</v>
      </c>
      <c r="I7" s="331" t="s">
        <v>1160</v>
      </c>
      <c r="J7" s="51" t="str">
        <f t="shared" si="0"/>
        <v xml:space="preserve">manoj </v>
      </c>
      <c r="K7" s="51" t="str">
        <f t="shared" si="1"/>
        <v xml:space="preserve"> Patel</v>
      </c>
    </row>
    <row r="8" spans="1:11">
      <c r="A8" s="331" t="s">
        <v>1116</v>
      </c>
      <c r="B8" s="331" t="s">
        <v>1129</v>
      </c>
      <c r="C8" s="331" t="s">
        <v>1161</v>
      </c>
      <c r="E8" s="331" t="s">
        <v>1161</v>
      </c>
      <c r="F8" s="51" t="s">
        <v>1116</v>
      </c>
      <c r="G8" s="51" t="s">
        <v>1175</v>
      </c>
      <c r="I8" s="331" t="s">
        <v>1161</v>
      </c>
      <c r="J8" s="51" t="str">
        <f t="shared" si="0"/>
        <v xml:space="preserve">daya </v>
      </c>
      <c r="K8" s="51" t="str">
        <f t="shared" si="1"/>
        <v>eharu</v>
      </c>
    </row>
    <row r="9" spans="1:11">
      <c r="A9" s="331" t="s">
        <v>1152</v>
      </c>
      <c r="B9" s="331" t="s">
        <v>1130</v>
      </c>
      <c r="C9" s="331" t="s">
        <v>1162</v>
      </c>
      <c r="E9" s="331" t="s">
        <v>1162</v>
      </c>
      <c r="F9" s="51" t="s">
        <v>1117</v>
      </c>
      <c r="G9" s="51" t="s">
        <v>1176</v>
      </c>
      <c r="I9" s="331" t="s">
        <v>1162</v>
      </c>
      <c r="J9" s="51" t="str">
        <f t="shared" si="0"/>
        <v xml:space="preserve">jetha </v>
      </c>
      <c r="K9" s="51" t="str">
        <f t="shared" si="1"/>
        <v>Gandhi</v>
      </c>
    </row>
    <row r="10" spans="1:11">
      <c r="A10" s="331" t="s">
        <v>1118</v>
      </c>
      <c r="B10" s="331" t="s">
        <v>1131</v>
      </c>
      <c r="C10" s="331" t="s">
        <v>1163</v>
      </c>
      <c r="E10" s="331" t="s">
        <v>1163</v>
      </c>
      <c r="F10" s="51" t="s">
        <v>1118</v>
      </c>
      <c r="G10" s="51" t="s">
        <v>1177</v>
      </c>
      <c r="I10" s="331" t="s">
        <v>1163</v>
      </c>
      <c r="J10" s="51" t="str">
        <f t="shared" si="0"/>
        <v xml:space="preserve">krishana </v>
      </c>
      <c r="K10" s="51" t="str">
        <f t="shared" si="1"/>
        <v>ana Ayyar</v>
      </c>
    </row>
    <row r="11" spans="1:11">
      <c r="A11" s="331" t="s">
        <v>1119</v>
      </c>
      <c r="B11" s="331" t="s">
        <v>1131</v>
      </c>
      <c r="C11" s="331" t="s">
        <v>1164</v>
      </c>
      <c r="E11" s="331" t="s">
        <v>1164</v>
      </c>
      <c r="F11" s="51" t="s">
        <v>1119</v>
      </c>
      <c r="G11" s="51" t="s">
        <v>1177</v>
      </c>
      <c r="I11" s="331" t="s">
        <v>1164</v>
      </c>
      <c r="J11" s="51" t="str">
        <f t="shared" si="0"/>
        <v xml:space="preserve">babita </v>
      </c>
      <c r="K11" s="51" t="str">
        <f t="shared" si="1"/>
        <v>a Ayyar</v>
      </c>
    </row>
    <row r="12" spans="1:11">
      <c r="A12" s="331" t="s">
        <v>1120</v>
      </c>
      <c r="B12" s="331" t="s">
        <v>1132</v>
      </c>
      <c r="C12" s="331" t="s">
        <v>1165</v>
      </c>
      <c r="E12" s="331" t="s">
        <v>1165</v>
      </c>
      <c r="F12" s="51" t="s">
        <v>1120</v>
      </c>
      <c r="G12" s="51" t="s">
        <v>1178</v>
      </c>
      <c r="I12" s="331" t="s">
        <v>1165</v>
      </c>
      <c r="J12" s="51" t="str">
        <f t="shared" si="0"/>
        <v xml:space="preserve">hansn </v>
      </c>
      <c r="K12" s="51" t="str">
        <f t="shared" si="1"/>
        <v xml:space="preserve"> Hathi</v>
      </c>
    </row>
    <row r="13" spans="1:11">
      <c r="A13" s="331" t="s">
        <v>1121</v>
      </c>
      <c r="B13" s="331" t="s">
        <v>1132</v>
      </c>
      <c r="C13" s="331" t="s">
        <v>1166</v>
      </c>
      <c r="E13" s="331" t="s">
        <v>1166</v>
      </c>
      <c r="F13" s="51" t="s">
        <v>1121</v>
      </c>
      <c r="G13" s="51" t="s">
        <v>1178</v>
      </c>
      <c r="I13" s="331" t="s">
        <v>1166</v>
      </c>
      <c r="J13" s="51" t="str">
        <f t="shared" si="0"/>
        <v xml:space="preserve">komal </v>
      </c>
      <c r="K13" s="51" t="str">
        <f t="shared" si="1"/>
        <v xml:space="preserve"> Hathi</v>
      </c>
    </row>
    <row r="14" spans="1:11">
      <c r="A14" s="331" t="s">
        <v>1122</v>
      </c>
      <c r="B14" s="331" t="s">
        <v>1133</v>
      </c>
      <c r="C14" s="331" t="s">
        <v>1167</v>
      </c>
      <c r="E14" s="331" t="s">
        <v>1167</v>
      </c>
      <c r="F14" s="51" t="s">
        <v>1122</v>
      </c>
      <c r="G14" s="51" t="s">
        <v>1179</v>
      </c>
      <c r="I14" s="331" t="s">
        <v>1167</v>
      </c>
      <c r="J14" s="51" t="str">
        <f t="shared" si="0"/>
        <v xml:space="preserve">tappu </v>
      </c>
      <c r="K14" s="51" t="str">
        <f t="shared" si="1"/>
        <v>u Gada</v>
      </c>
    </row>
    <row r="15" spans="1:11">
      <c r="A15" s="331" t="s">
        <v>1123</v>
      </c>
      <c r="B15" s="331" t="s">
        <v>1134</v>
      </c>
      <c r="C15" s="331" t="s">
        <v>1168</v>
      </c>
      <c r="E15" s="331" t="s">
        <v>1168</v>
      </c>
      <c r="F15" s="51" t="s">
        <v>1123</v>
      </c>
      <c r="G15" s="51" t="s">
        <v>1180</v>
      </c>
      <c r="I15" s="331" t="s">
        <v>1168</v>
      </c>
      <c r="J15" s="51" t="str">
        <f t="shared" si="0"/>
        <v xml:space="preserve">tarak </v>
      </c>
      <c r="K15" s="51" t="str">
        <f t="shared" si="1"/>
        <v xml:space="preserve"> Mehta</v>
      </c>
    </row>
    <row r="16" spans="1:11">
      <c r="A16" s="331" t="s">
        <v>1124</v>
      </c>
      <c r="B16" s="331" t="s">
        <v>1134</v>
      </c>
      <c r="C16" s="331" t="s">
        <v>1169</v>
      </c>
      <c r="E16" s="331" t="s">
        <v>1169</v>
      </c>
      <c r="F16" s="51" t="s">
        <v>1124</v>
      </c>
      <c r="G16" s="51" t="s">
        <v>1180</v>
      </c>
      <c r="I16" s="331" t="s">
        <v>1169</v>
      </c>
      <c r="J16" s="51" t="str">
        <f t="shared" si="0"/>
        <v xml:space="preserve">anjali </v>
      </c>
      <c r="K16" s="51" t="str">
        <f t="shared" si="1"/>
        <v>i Mehta</v>
      </c>
    </row>
    <row r="17" spans="1:11">
      <c r="A17" s="331" t="s">
        <v>1124</v>
      </c>
      <c r="B17" s="331" t="s">
        <v>1134</v>
      </c>
      <c r="C17" s="331" t="s">
        <v>1169</v>
      </c>
      <c r="E17" s="331" t="s">
        <v>1169</v>
      </c>
      <c r="F17" s="51" t="s">
        <v>1124</v>
      </c>
      <c r="G17" s="51" t="s">
        <v>1180</v>
      </c>
      <c r="I17" s="331" t="s">
        <v>1169</v>
      </c>
      <c r="J17" s="51" t="str">
        <f t="shared" si="0"/>
        <v xml:space="preserve">anjali </v>
      </c>
      <c r="K17" s="51" t="str">
        <f t="shared" si="1"/>
        <v>i Mehta</v>
      </c>
    </row>
    <row r="19" spans="1:11" ht="15" customHeight="1">
      <c r="A19" s="532" t="s">
        <v>1170</v>
      </c>
      <c r="B19" s="532"/>
      <c r="C19" s="532"/>
      <c r="E19" s="533" t="s">
        <v>1181</v>
      </c>
      <c r="F19" s="534"/>
      <c r="G19" s="535"/>
      <c r="I19" s="530" t="s">
        <v>1182</v>
      </c>
      <c r="J19" s="530"/>
      <c r="K19" s="530"/>
    </row>
    <row r="20" spans="1:11">
      <c r="A20" s="532"/>
      <c r="B20" s="532"/>
      <c r="C20" s="532"/>
      <c r="E20" s="536"/>
      <c r="F20" s="537"/>
      <c r="G20" s="538"/>
      <c r="I20" s="530"/>
      <c r="J20" s="530"/>
      <c r="K20" s="530"/>
    </row>
    <row r="21" spans="1:11">
      <c r="A21" s="532"/>
      <c r="B21" s="532"/>
      <c r="C21" s="532"/>
      <c r="E21" s="539"/>
      <c r="F21" s="540"/>
      <c r="G21" s="541"/>
      <c r="I21" s="530"/>
      <c r="J21" s="530"/>
      <c r="K21" s="530"/>
    </row>
  </sheetData>
  <mergeCells count="3">
    <mergeCell ref="A19:C21"/>
    <mergeCell ref="E19:G21"/>
    <mergeCell ref="I19:K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A1C2-6941-4C86-908E-DEA79B980044}">
  <dimension ref="A2:Q16"/>
  <sheetViews>
    <sheetView topLeftCell="C1" zoomScale="175" zoomScaleNormal="175" workbookViewId="0">
      <selection activeCell="C2" sqref="C2:G17"/>
    </sheetView>
  </sheetViews>
  <sheetFormatPr defaultRowHeight="15"/>
  <cols>
    <col min="3" max="4" width="11.28515625" customWidth="1"/>
    <col min="5" max="5" width="13" customWidth="1"/>
    <col min="12" max="12" width="11" customWidth="1"/>
    <col min="13" max="13" width="11.28515625" customWidth="1"/>
  </cols>
  <sheetData>
    <row r="2" spans="1:17">
      <c r="A2" s="191" t="s">
        <v>1110</v>
      </c>
      <c r="B2" s="329" t="s">
        <v>320</v>
      </c>
      <c r="C2" s="328" t="s">
        <v>1111</v>
      </c>
      <c r="D2" s="328" t="s">
        <v>1183</v>
      </c>
      <c r="E2" s="328" t="s">
        <v>775</v>
      </c>
      <c r="F2" s="191" t="s">
        <v>776</v>
      </c>
      <c r="G2" s="198" t="s">
        <v>737</v>
      </c>
      <c r="J2" s="191" t="s">
        <v>1110</v>
      </c>
      <c r="K2" s="329" t="s">
        <v>320</v>
      </c>
      <c r="L2" s="328" t="s">
        <v>1111</v>
      </c>
      <c r="M2" s="328" t="s">
        <v>775</v>
      </c>
      <c r="N2" s="191" t="s">
        <v>776</v>
      </c>
      <c r="O2" s="329" t="s">
        <v>1184</v>
      </c>
      <c r="P2" s="329" t="s">
        <v>1185</v>
      </c>
      <c r="Q2" s="198" t="s">
        <v>737</v>
      </c>
    </row>
    <row r="3" spans="1:17">
      <c r="A3" s="71">
        <v>1</v>
      </c>
      <c r="B3" s="331" t="s">
        <v>1112</v>
      </c>
      <c r="C3" s="331" t="s">
        <v>1125</v>
      </c>
      <c r="D3" s="334">
        <v>44927</v>
      </c>
      <c r="E3" s="331" t="s">
        <v>1093</v>
      </c>
      <c r="F3" s="193">
        <v>13836</v>
      </c>
      <c r="G3" s="200">
        <v>25</v>
      </c>
      <c r="J3" s="71">
        <v>1</v>
      </c>
      <c r="K3" s="331" t="s">
        <v>1112</v>
      </c>
      <c r="L3" s="331" t="s">
        <v>1125</v>
      </c>
      <c r="M3" s="331" t="s">
        <v>1093</v>
      </c>
      <c r="N3" s="193">
        <v>13836</v>
      </c>
      <c r="O3" s="335">
        <f ca="1">RANDBETWEEN(30,90)</f>
        <v>87</v>
      </c>
      <c r="P3" s="330" t="str">
        <f ca="1">_xlfn.IFS(O3&gt;80,"good",O3&gt;60,"ok",O3&lt;50,"bad")</f>
        <v>good</v>
      </c>
      <c r="Q3" s="200">
        <v>25</v>
      </c>
    </row>
    <row r="4" spans="1:17">
      <c r="A4" s="71">
        <v>2</v>
      </c>
      <c r="B4" s="331" t="s">
        <v>338</v>
      </c>
      <c r="C4" s="331" t="s">
        <v>1126</v>
      </c>
      <c r="D4" s="334">
        <v>44928</v>
      </c>
      <c r="E4" s="331" t="s">
        <v>1094</v>
      </c>
      <c r="F4" s="193">
        <v>11771</v>
      </c>
      <c r="G4" s="200">
        <v>32</v>
      </c>
      <c r="J4" s="71">
        <v>2</v>
      </c>
      <c r="K4" s="331" t="s">
        <v>338</v>
      </c>
      <c r="L4" s="331" t="s">
        <v>1126</v>
      </c>
      <c r="M4" s="331" t="s">
        <v>1094</v>
      </c>
      <c r="N4" s="193">
        <v>11771</v>
      </c>
      <c r="O4" s="335">
        <f t="shared" ref="O4:O16" ca="1" si="0">RANDBETWEEN(30,90)</f>
        <v>73</v>
      </c>
      <c r="P4" s="330" t="str">
        <f t="shared" ref="P4:P16" ca="1" si="1">_xlfn.IFS(O4&gt;80,"good",O4&gt;60,"ok",O4&lt;50,"bad")</f>
        <v>ok</v>
      </c>
      <c r="Q4" s="200">
        <v>32</v>
      </c>
    </row>
    <row r="5" spans="1:17">
      <c r="A5" s="71">
        <v>3</v>
      </c>
      <c r="B5" s="331" t="s">
        <v>1144</v>
      </c>
      <c r="C5" s="331" t="s">
        <v>1145</v>
      </c>
      <c r="D5" s="334">
        <v>44929</v>
      </c>
      <c r="E5" s="331" t="s">
        <v>1095</v>
      </c>
      <c r="F5" s="193">
        <v>13046</v>
      </c>
      <c r="G5" s="200">
        <v>35</v>
      </c>
      <c r="J5" s="71">
        <v>3</v>
      </c>
      <c r="K5" s="331" t="s">
        <v>1144</v>
      </c>
      <c r="L5" s="331" t="s">
        <v>1145</v>
      </c>
      <c r="M5" s="331" t="s">
        <v>1095</v>
      </c>
      <c r="N5" s="193">
        <v>13046</v>
      </c>
      <c r="O5" s="335">
        <f t="shared" ca="1" si="0"/>
        <v>90</v>
      </c>
      <c r="P5" s="330" t="str">
        <f t="shared" ca="1" si="1"/>
        <v>good</v>
      </c>
      <c r="Q5" s="200">
        <v>35</v>
      </c>
    </row>
    <row r="6" spans="1:17">
      <c r="A6" s="71">
        <v>4</v>
      </c>
      <c r="B6" s="331" t="s">
        <v>1114</v>
      </c>
      <c r="C6" s="331" t="s">
        <v>1127</v>
      </c>
      <c r="D6" s="334">
        <v>44930</v>
      </c>
      <c r="E6" s="331" t="s">
        <v>1096</v>
      </c>
      <c r="F6" s="193">
        <v>18276</v>
      </c>
      <c r="G6" s="200">
        <v>32</v>
      </c>
      <c r="J6" s="71">
        <v>4</v>
      </c>
      <c r="K6" s="331" t="s">
        <v>1114</v>
      </c>
      <c r="L6" s="331" t="s">
        <v>1127</v>
      </c>
      <c r="M6" s="331" t="s">
        <v>1096</v>
      </c>
      <c r="N6" s="193">
        <v>18276</v>
      </c>
      <c r="O6" s="335">
        <f t="shared" ca="1" si="0"/>
        <v>63</v>
      </c>
      <c r="P6" s="330" t="str">
        <f t="shared" ca="1" si="1"/>
        <v>ok</v>
      </c>
      <c r="Q6" s="200">
        <v>32</v>
      </c>
    </row>
    <row r="7" spans="1:17">
      <c r="A7" s="71">
        <v>5</v>
      </c>
      <c r="B7" s="331" t="s">
        <v>1115</v>
      </c>
      <c r="C7" s="331" t="s">
        <v>1146</v>
      </c>
      <c r="D7" s="334">
        <v>44931</v>
      </c>
      <c r="E7" s="331" t="s">
        <v>1097</v>
      </c>
      <c r="F7" s="193">
        <v>19327</v>
      </c>
      <c r="G7" s="200">
        <v>26</v>
      </c>
      <c r="J7" s="71">
        <v>5</v>
      </c>
      <c r="K7" s="331" t="s">
        <v>1115</v>
      </c>
      <c r="L7" s="331" t="s">
        <v>1146</v>
      </c>
      <c r="M7" s="331" t="s">
        <v>1097</v>
      </c>
      <c r="N7" s="193">
        <v>19327</v>
      </c>
      <c r="O7" s="335">
        <f t="shared" ca="1" si="0"/>
        <v>70</v>
      </c>
      <c r="P7" s="330" t="str">
        <f t="shared" ca="1" si="1"/>
        <v>ok</v>
      </c>
      <c r="Q7" s="200">
        <v>26</v>
      </c>
    </row>
    <row r="8" spans="1:17">
      <c r="A8" s="71">
        <v>6</v>
      </c>
      <c r="B8" s="331" t="s">
        <v>1116</v>
      </c>
      <c r="C8" s="331" t="s">
        <v>1129</v>
      </c>
      <c r="D8" s="334">
        <v>44932</v>
      </c>
      <c r="E8" s="331" t="s">
        <v>1098</v>
      </c>
      <c r="F8" s="193">
        <v>18996</v>
      </c>
      <c r="G8" s="200">
        <v>35</v>
      </c>
      <c r="J8" s="71">
        <v>6</v>
      </c>
      <c r="K8" s="331" t="s">
        <v>1116</v>
      </c>
      <c r="L8" s="331" t="s">
        <v>1129</v>
      </c>
      <c r="M8" s="331" t="s">
        <v>1098</v>
      </c>
      <c r="N8" s="193">
        <v>18996</v>
      </c>
      <c r="O8" s="335">
        <f t="shared" ca="1" si="0"/>
        <v>90</v>
      </c>
      <c r="P8" s="330" t="str">
        <f t="shared" ca="1" si="1"/>
        <v>good</v>
      </c>
      <c r="Q8" s="200">
        <v>35</v>
      </c>
    </row>
    <row r="9" spans="1:17">
      <c r="A9" s="71">
        <v>7</v>
      </c>
      <c r="B9" s="331" t="s">
        <v>1140</v>
      </c>
      <c r="C9" s="331" t="s">
        <v>1130</v>
      </c>
      <c r="D9" s="334">
        <v>44933</v>
      </c>
      <c r="E9" s="331" t="s">
        <v>1099</v>
      </c>
      <c r="F9" s="193">
        <v>10387</v>
      </c>
      <c r="G9" s="200">
        <v>25</v>
      </c>
      <c r="J9" s="71">
        <v>7</v>
      </c>
      <c r="K9" s="331" t="s">
        <v>1140</v>
      </c>
      <c r="L9" s="331" t="s">
        <v>1130</v>
      </c>
      <c r="M9" s="331" t="s">
        <v>1099</v>
      </c>
      <c r="N9" s="193">
        <v>10387</v>
      </c>
      <c r="O9" s="335">
        <f t="shared" ca="1" si="0"/>
        <v>33</v>
      </c>
      <c r="P9" s="330" t="str">
        <f t="shared" ca="1" si="1"/>
        <v>bad</v>
      </c>
      <c r="Q9" s="200">
        <v>25</v>
      </c>
    </row>
    <row r="10" spans="1:17">
      <c r="A10" s="71">
        <v>8</v>
      </c>
      <c r="B10" s="331" t="s">
        <v>1141</v>
      </c>
      <c r="C10" s="331" t="s">
        <v>1131</v>
      </c>
      <c r="D10" s="334">
        <v>44934</v>
      </c>
      <c r="E10" s="331" t="s">
        <v>1100</v>
      </c>
      <c r="F10" s="193">
        <v>12566</v>
      </c>
      <c r="G10" s="200">
        <v>37</v>
      </c>
      <c r="J10" s="71">
        <v>8</v>
      </c>
      <c r="K10" s="331" t="s">
        <v>1141</v>
      </c>
      <c r="L10" s="331" t="s">
        <v>1131</v>
      </c>
      <c r="M10" s="331" t="s">
        <v>1100</v>
      </c>
      <c r="N10" s="193">
        <v>12566</v>
      </c>
      <c r="O10" s="335">
        <f t="shared" ca="1" si="0"/>
        <v>64</v>
      </c>
      <c r="P10" s="330" t="str">
        <f t="shared" ca="1" si="1"/>
        <v>ok</v>
      </c>
      <c r="Q10" s="200">
        <v>37</v>
      </c>
    </row>
    <row r="11" spans="1:17">
      <c r="A11" s="71">
        <v>9</v>
      </c>
      <c r="B11" s="331" t="s">
        <v>1142</v>
      </c>
      <c r="C11" s="331" t="s">
        <v>1131</v>
      </c>
      <c r="D11" s="334">
        <v>44935</v>
      </c>
      <c r="E11" s="331" t="s">
        <v>1101</v>
      </c>
      <c r="F11" s="193">
        <v>16406</v>
      </c>
      <c r="G11" s="200">
        <v>42</v>
      </c>
      <c r="J11" s="71">
        <v>9</v>
      </c>
      <c r="K11" s="331" t="s">
        <v>1142</v>
      </c>
      <c r="L11" s="331" t="s">
        <v>1131</v>
      </c>
      <c r="M11" s="331" t="s">
        <v>1101</v>
      </c>
      <c r="N11" s="193">
        <v>16406</v>
      </c>
      <c r="O11" s="335">
        <f t="shared" ca="1" si="0"/>
        <v>40</v>
      </c>
      <c r="P11" s="330" t="str">
        <f t="shared" ca="1" si="1"/>
        <v>bad</v>
      </c>
      <c r="Q11" s="200">
        <v>42</v>
      </c>
    </row>
    <row r="12" spans="1:17">
      <c r="A12" s="71">
        <v>10</v>
      </c>
      <c r="B12" s="331" t="s">
        <v>1143</v>
      </c>
      <c r="C12" s="331" t="s">
        <v>1132</v>
      </c>
      <c r="D12" s="334">
        <v>44936</v>
      </c>
      <c r="E12" s="331" t="s">
        <v>1102</v>
      </c>
      <c r="F12" s="193">
        <v>15784</v>
      </c>
      <c r="G12" s="200">
        <v>43</v>
      </c>
      <c r="J12" s="71">
        <v>10</v>
      </c>
      <c r="K12" s="331" t="s">
        <v>1143</v>
      </c>
      <c r="L12" s="331" t="s">
        <v>1132</v>
      </c>
      <c r="M12" s="331" t="s">
        <v>1102</v>
      </c>
      <c r="N12" s="193">
        <v>15784</v>
      </c>
      <c r="O12" s="335">
        <f t="shared" ca="1" si="0"/>
        <v>75</v>
      </c>
      <c r="P12" s="330" t="str">
        <f t="shared" ca="1" si="1"/>
        <v>ok</v>
      </c>
      <c r="Q12" s="200">
        <v>43</v>
      </c>
    </row>
    <row r="13" spans="1:17">
      <c r="A13" s="71">
        <v>11</v>
      </c>
      <c r="B13" s="331" t="s">
        <v>1121</v>
      </c>
      <c r="C13" s="331" t="s">
        <v>1132</v>
      </c>
      <c r="D13" s="334">
        <v>44937</v>
      </c>
      <c r="E13" s="331" t="s">
        <v>1093</v>
      </c>
      <c r="F13" s="193">
        <v>10959</v>
      </c>
      <c r="G13" s="200">
        <v>30</v>
      </c>
      <c r="J13" s="71">
        <v>11</v>
      </c>
      <c r="K13" s="331" t="s">
        <v>1121</v>
      </c>
      <c r="L13" s="331" t="s">
        <v>1132</v>
      </c>
      <c r="M13" s="331" t="s">
        <v>1093</v>
      </c>
      <c r="N13" s="193">
        <v>10959</v>
      </c>
      <c r="O13" s="335">
        <f t="shared" ca="1" si="0"/>
        <v>79</v>
      </c>
      <c r="P13" s="330" t="str">
        <f t="shared" ca="1" si="1"/>
        <v>ok</v>
      </c>
      <c r="Q13" s="200">
        <v>30</v>
      </c>
    </row>
    <row r="14" spans="1:17">
      <c r="A14" s="71">
        <v>12</v>
      </c>
      <c r="B14" s="331" t="s">
        <v>1122</v>
      </c>
      <c r="C14" s="331" t="s">
        <v>1147</v>
      </c>
      <c r="D14" s="334">
        <v>44938</v>
      </c>
      <c r="E14" s="331" t="s">
        <v>1094</v>
      </c>
      <c r="F14" s="193">
        <v>14562</v>
      </c>
      <c r="G14" s="200">
        <v>32</v>
      </c>
      <c r="J14" s="71">
        <v>12</v>
      </c>
      <c r="K14" s="331" t="s">
        <v>1122</v>
      </c>
      <c r="L14" s="331" t="s">
        <v>1147</v>
      </c>
      <c r="M14" s="331" t="s">
        <v>1094</v>
      </c>
      <c r="N14" s="193">
        <v>14562</v>
      </c>
      <c r="O14" s="335">
        <f t="shared" ca="1" si="0"/>
        <v>34</v>
      </c>
      <c r="P14" s="330" t="str">
        <f t="shared" ca="1" si="1"/>
        <v>bad</v>
      </c>
      <c r="Q14" s="200">
        <v>32</v>
      </c>
    </row>
    <row r="15" spans="1:17">
      <c r="A15" s="71">
        <v>13</v>
      </c>
      <c r="B15" s="331" t="s">
        <v>1123</v>
      </c>
      <c r="C15" s="331" t="s">
        <v>1134</v>
      </c>
      <c r="D15" s="334">
        <v>44939</v>
      </c>
      <c r="E15" s="331" t="s">
        <v>1097</v>
      </c>
      <c r="F15" s="193">
        <v>18276</v>
      </c>
      <c r="G15" s="200">
        <v>32</v>
      </c>
      <c r="J15" s="71">
        <v>13</v>
      </c>
      <c r="K15" s="331" t="s">
        <v>1123</v>
      </c>
      <c r="L15" s="331" t="s">
        <v>1134</v>
      </c>
      <c r="M15" s="331" t="s">
        <v>1097</v>
      </c>
      <c r="N15" s="193">
        <v>18276</v>
      </c>
      <c r="O15" s="335">
        <f t="shared" ca="1" si="0"/>
        <v>87</v>
      </c>
      <c r="P15" s="330" t="str">
        <f t="shared" ca="1" si="1"/>
        <v>good</v>
      </c>
      <c r="Q15" s="200">
        <v>32</v>
      </c>
    </row>
    <row r="16" spans="1:17">
      <c r="A16" s="71">
        <v>14</v>
      </c>
      <c r="B16" s="331" t="s">
        <v>1124</v>
      </c>
      <c r="C16" s="331" t="s">
        <v>1134</v>
      </c>
      <c r="D16" s="334">
        <v>44940</v>
      </c>
      <c r="E16" s="331" t="s">
        <v>1103</v>
      </c>
      <c r="F16" s="193">
        <v>18996</v>
      </c>
      <c r="G16" s="200">
        <v>35</v>
      </c>
      <c r="J16" s="71">
        <v>14</v>
      </c>
      <c r="K16" s="331" t="s">
        <v>1124</v>
      </c>
      <c r="L16" s="331" t="s">
        <v>1134</v>
      </c>
      <c r="M16" s="331" t="s">
        <v>1103</v>
      </c>
      <c r="N16" s="193">
        <v>18996</v>
      </c>
      <c r="O16" s="335">
        <f t="shared" ca="1" si="0"/>
        <v>56</v>
      </c>
      <c r="P16" s="330" t="e">
        <f t="shared" ca="1" si="1"/>
        <v>#N/A</v>
      </c>
      <c r="Q16" s="200">
        <v>35</v>
      </c>
    </row>
  </sheetData>
  <autoFilter ref="A2:G16" xr:uid="{323DA1C2-6941-4C86-908E-DEA79B980044}">
    <sortState xmlns:xlrd2="http://schemas.microsoft.com/office/spreadsheetml/2017/richdata2" ref="A3:G16">
      <sortCondition ref="A3:A16"/>
    </sortState>
  </autoFilter>
  <conditionalFormatting sqref="P3:P16">
    <cfRule type="containsText" dxfId="1" priority="1" operator="containsText" text="good">
      <formula>NOT(ISERROR(SEARCH("good",P3)))</formula>
    </cfRule>
    <cfRule type="containsText" dxfId="0" priority="2" operator="containsText" text="bad">
      <formula>NOT(ISERROR(SEARCH("bad",P3)))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ED33-52E2-433D-B99E-393EF7AF3209}">
  <dimension ref="A1:K244"/>
  <sheetViews>
    <sheetView topLeftCell="A157" zoomScale="175" zoomScaleNormal="175" workbookViewId="0">
      <selection activeCell="I244" sqref="I244"/>
    </sheetView>
  </sheetViews>
  <sheetFormatPr defaultRowHeight="15"/>
  <cols>
    <col min="1" max="1" width="23.42578125" bestFit="1" customWidth="1"/>
    <col min="2" max="2" width="16.28515625" bestFit="1" customWidth="1"/>
    <col min="3" max="3" width="7.42578125" bestFit="1" customWidth="1"/>
    <col min="4" max="4" width="7.28515625" bestFit="1" customWidth="1"/>
    <col min="5" max="5" width="11.42578125" bestFit="1" customWidth="1"/>
    <col min="6" max="6" width="8.28515625" bestFit="1" customWidth="1"/>
    <col min="7" max="7" width="8.140625" bestFit="1" customWidth="1"/>
    <col min="8" max="8" width="7.5703125" bestFit="1" customWidth="1"/>
    <col min="9" max="9" width="8.85546875" bestFit="1" customWidth="1"/>
    <col min="10" max="10" width="7.140625" bestFit="1" customWidth="1"/>
    <col min="11" max="11" width="7.28515625" bestFit="1" customWidth="1"/>
  </cols>
  <sheetData>
    <row r="1" spans="1:11" ht="45">
      <c r="A1" s="46" t="s">
        <v>288</v>
      </c>
      <c r="B1" s="47" t="s">
        <v>289</v>
      </c>
      <c r="C1" s="47" t="s">
        <v>290</v>
      </c>
      <c r="D1" s="47" t="s">
        <v>291</v>
      </c>
      <c r="E1" s="47" t="s">
        <v>292</v>
      </c>
      <c r="F1" s="47" t="s">
        <v>293</v>
      </c>
      <c r="G1" s="47" t="s">
        <v>294</v>
      </c>
      <c r="H1" s="47" t="s">
        <v>295</v>
      </c>
      <c r="I1" s="47" t="s">
        <v>296</v>
      </c>
      <c r="J1" s="47" t="s">
        <v>297</v>
      </c>
      <c r="K1" s="47" t="s">
        <v>298</v>
      </c>
    </row>
    <row r="2" spans="1:11">
      <c r="A2" s="21" t="s">
        <v>28</v>
      </c>
      <c r="B2" s="22" t="s">
        <v>5</v>
      </c>
      <c r="C2" s="22" t="s">
        <v>29</v>
      </c>
      <c r="D2" s="22" t="s">
        <v>30</v>
      </c>
      <c r="E2" s="23">
        <v>44165</v>
      </c>
      <c r="F2" s="24" t="s">
        <v>31</v>
      </c>
      <c r="G2" s="25">
        <v>9660</v>
      </c>
      <c r="H2" s="25">
        <v>0</v>
      </c>
      <c r="I2" s="26">
        <f t="shared" ref="I2:I65" si="0">G2+H2</f>
        <v>9660</v>
      </c>
      <c r="J2" s="23">
        <v>44209</v>
      </c>
      <c r="K2" s="24" t="s">
        <v>10</v>
      </c>
    </row>
    <row r="3" spans="1:11">
      <c r="A3" s="21" t="s">
        <v>28</v>
      </c>
      <c r="B3" s="22" t="s">
        <v>5</v>
      </c>
      <c r="C3" s="22" t="s">
        <v>32</v>
      </c>
      <c r="D3" s="22" t="s">
        <v>33</v>
      </c>
      <c r="E3" s="23">
        <v>44166</v>
      </c>
      <c r="F3" s="24" t="s">
        <v>31</v>
      </c>
      <c r="G3" s="25">
        <v>14280</v>
      </c>
      <c r="H3" s="25">
        <v>0</v>
      </c>
      <c r="I3" s="26">
        <f t="shared" si="0"/>
        <v>14280</v>
      </c>
      <c r="J3" s="23">
        <v>44209</v>
      </c>
      <c r="K3" s="24" t="s">
        <v>9</v>
      </c>
    </row>
    <row r="4" spans="1:11">
      <c r="A4" s="21" t="s">
        <v>28</v>
      </c>
      <c r="B4" s="22" t="s">
        <v>5</v>
      </c>
      <c r="C4" s="22" t="s">
        <v>34</v>
      </c>
      <c r="D4" s="22" t="s">
        <v>35</v>
      </c>
      <c r="E4" s="23">
        <v>44165</v>
      </c>
      <c r="F4" s="24" t="s">
        <v>31</v>
      </c>
      <c r="G4" s="25">
        <v>14280</v>
      </c>
      <c r="H4" s="25">
        <v>0</v>
      </c>
      <c r="I4" s="26">
        <f t="shared" si="0"/>
        <v>14280</v>
      </c>
      <c r="J4" s="23">
        <v>44209</v>
      </c>
      <c r="K4" s="24" t="s">
        <v>9</v>
      </c>
    </row>
    <row r="5" spans="1:11">
      <c r="A5" s="21" t="s">
        <v>28</v>
      </c>
      <c r="B5" s="22" t="s">
        <v>5</v>
      </c>
      <c r="C5" s="22" t="s">
        <v>36</v>
      </c>
      <c r="D5" s="22" t="s">
        <v>37</v>
      </c>
      <c r="E5" s="23">
        <v>44167</v>
      </c>
      <c r="F5" s="24" t="s">
        <v>31</v>
      </c>
      <c r="G5" s="25">
        <v>10710</v>
      </c>
      <c r="H5" s="25">
        <v>0</v>
      </c>
      <c r="I5" s="26">
        <f t="shared" si="0"/>
        <v>10710</v>
      </c>
      <c r="J5" s="23">
        <v>44210</v>
      </c>
      <c r="K5" s="24" t="s">
        <v>9</v>
      </c>
    </row>
    <row r="6" spans="1:11">
      <c r="A6" s="21" t="s">
        <v>28</v>
      </c>
      <c r="B6" s="22" t="s">
        <v>6</v>
      </c>
      <c r="C6" s="22" t="s">
        <v>38</v>
      </c>
      <c r="D6" s="22" t="s">
        <v>39</v>
      </c>
      <c r="E6" s="23">
        <v>44165</v>
      </c>
      <c r="F6" s="24" t="s">
        <v>31</v>
      </c>
      <c r="G6" s="25">
        <v>11319</v>
      </c>
      <c r="H6" s="25">
        <f>20%*G6</f>
        <v>2263.8000000000002</v>
      </c>
      <c r="I6" s="26">
        <f t="shared" si="0"/>
        <v>13582.8</v>
      </c>
      <c r="J6" s="23">
        <v>44196</v>
      </c>
      <c r="K6" s="24" t="s">
        <v>10</v>
      </c>
    </row>
    <row r="7" spans="1:11">
      <c r="A7" s="21" t="s">
        <v>28</v>
      </c>
      <c r="B7" s="22" t="s">
        <v>3</v>
      </c>
      <c r="C7" s="22" t="s">
        <v>40</v>
      </c>
      <c r="D7" s="22" t="s">
        <v>41</v>
      </c>
      <c r="E7" s="23">
        <v>44166</v>
      </c>
      <c r="F7" s="24" t="s">
        <v>31</v>
      </c>
      <c r="G7" s="25">
        <v>3060</v>
      </c>
      <c r="H7" s="25">
        <f>20%*G7</f>
        <v>612</v>
      </c>
      <c r="I7" s="26">
        <f t="shared" si="0"/>
        <v>3672</v>
      </c>
      <c r="J7" s="23">
        <v>44216</v>
      </c>
      <c r="K7" s="24" t="s">
        <v>10</v>
      </c>
    </row>
    <row r="8" spans="1:11">
      <c r="A8" s="21" t="s">
        <v>28</v>
      </c>
      <c r="B8" s="22" t="s">
        <v>2</v>
      </c>
      <c r="C8" s="22" t="s">
        <v>42</v>
      </c>
      <c r="D8" s="22" t="s">
        <v>43</v>
      </c>
      <c r="E8" s="23">
        <v>44172</v>
      </c>
      <c r="F8" s="24" t="s">
        <v>44</v>
      </c>
      <c r="G8" s="25">
        <v>9030</v>
      </c>
      <c r="H8" s="25">
        <v>0</v>
      </c>
      <c r="I8" s="26">
        <f t="shared" si="0"/>
        <v>9030</v>
      </c>
      <c r="J8" s="23">
        <v>44218</v>
      </c>
      <c r="K8" s="24" t="s">
        <v>9</v>
      </c>
    </row>
    <row r="9" spans="1:11">
      <c r="A9" s="21" t="s">
        <v>28</v>
      </c>
      <c r="B9" s="22" t="s">
        <v>6</v>
      </c>
      <c r="C9" s="22" t="s">
        <v>45</v>
      </c>
      <c r="D9" s="22" t="s">
        <v>46</v>
      </c>
      <c r="E9" s="23">
        <v>44166</v>
      </c>
      <c r="F9" s="24" t="s">
        <v>47</v>
      </c>
      <c r="G9" s="25">
        <v>9900</v>
      </c>
      <c r="H9" s="25">
        <f>20%*G9</f>
        <v>1980</v>
      </c>
      <c r="I9" s="26">
        <f t="shared" si="0"/>
        <v>11880</v>
      </c>
      <c r="J9" s="23">
        <v>44196</v>
      </c>
      <c r="K9" s="24" t="s">
        <v>10</v>
      </c>
    </row>
    <row r="10" spans="1:11">
      <c r="A10" s="21" t="s">
        <v>28</v>
      </c>
      <c r="B10" s="22" t="s">
        <v>3</v>
      </c>
      <c r="C10" s="22" t="s">
        <v>48</v>
      </c>
      <c r="D10" s="22" t="s">
        <v>49</v>
      </c>
      <c r="E10" s="23">
        <v>44169</v>
      </c>
      <c r="F10" s="24" t="s">
        <v>47</v>
      </c>
      <c r="G10" s="25">
        <v>6650</v>
      </c>
      <c r="H10" s="25">
        <f>20%*G10</f>
        <v>1330</v>
      </c>
      <c r="I10" s="26">
        <f t="shared" si="0"/>
        <v>7980</v>
      </c>
      <c r="J10" s="23">
        <v>44216</v>
      </c>
      <c r="K10" s="24" t="s">
        <v>9</v>
      </c>
    </row>
    <row r="11" spans="1:11">
      <c r="A11" s="21" t="s">
        <v>28</v>
      </c>
      <c r="B11" s="22" t="s">
        <v>3</v>
      </c>
      <c r="C11" s="22" t="s">
        <v>50</v>
      </c>
      <c r="D11" s="22" t="s">
        <v>51</v>
      </c>
      <c r="E11" s="23">
        <v>44168</v>
      </c>
      <c r="F11" s="24" t="s">
        <v>47</v>
      </c>
      <c r="G11" s="25">
        <v>5600</v>
      </c>
      <c r="H11" s="25">
        <f>20%*G11</f>
        <v>1120</v>
      </c>
      <c r="I11" s="26">
        <f t="shared" si="0"/>
        <v>6720</v>
      </c>
      <c r="J11" s="23">
        <v>44216</v>
      </c>
      <c r="K11" s="24" t="s">
        <v>10</v>
      </c>
    </row>
    <row r="12" spans="1:11">
      <c r="A12" s="21" t="s">
        <v>28</v>
      </c>
      <c r="B12" s="22" t="s">
        <v>3</v>
      </c>
      <c r="C12" s="22" t="s">
        <v>52</v>
      </c>
      <c r="D12" s="22" t="s">
        <v>53</v>
      </c>
      <c r="E12" s="23">
        <v>44167</v>
      </c>
      <c r="F12" s="24" t="s">
        <v>47</v>
      </c>
      <c r="G12" s="25">
        <v>3850</v>
      </c>
      <c r="H12" s="25">
        <f>20%*G12</f>
        <v>770</v>
      </c>
      <c r="I12" s="26">
        <f t="shared" si="0"/>
        <v>4620</v>
      </c>
      <c r="J12" s="23">
        <v>44223</v>
      </c>
      <c r="K12" s="24" t="s">
        <v>10</v>
      </c>
    </row>
    <row r="13" spans="1:11">
      <c r="A13" s="21" t="s">
        <v>28</v>
      </c>
      <c r="B13" s="22" t="s">
        <v>2</v>
      </c>
      <c r="C13" s="22" t="s">
        <v>54</v>
      </c>
      <c r="D13" s="22" t="s">
        <v>55</v>
      </c>
      <c r="E13" s="23">
        <v>44168</v>
      </c>
      <c r="F13" s="24" t="s">
        <v>47</v>
      </c>
      <c r="G13" s="25">
        <v>760</v>
      </c>
      <c r="H13" s="25">
        <f>20%*G13</f>
        <v>152</v>
      </c>
      <c r="I13" s="26">
        <f t="shared" si="0"/>
        <v>912</v>
      </c>
      <c r="J13" s="23">
        <v>44223</v>
      </c>
      <c r="K13" s="24" t="s">
        <v>10</v>
      </c>
    </row>
    <row r="14" spans="1:11">
      <c r="A14" s="21" t="s">
        <v>56</v>
      </c>
      <c r="B14" s="22" t="s">
        <v>5</v>
      </c>
      <c r="C14" s="22" t="s">
        <v>29</v>
      </c>
      <c r="D14" s="22" t="s">
        <v>57</v>
      </c>
      <c r="E14" s="23">
        <v>44196</v>
      </c>
      <c r="F14" s="24" t="s">
        <v>31</v>
      </c>
      <c r="G14" s="25">
        <v>9200</v>
      </c>
      <c r="H14" s="25">
        <v>0</v>
      </c>
      <c r="I14" s="26">
        <f t="shared" si="0"/>
        <v>9200</v>
      </c>
      <c r="J14" s="23">
        <v>44242</v>
      </c>
      <c r="K14" s="24" t="s">
        <v>10</v>
      </c>
    </row>
    <row r="15" spans="1:11">
      <c r="A15" s="21" t="s">
        <v>56</v>
      </c>
      <c r="B15" s="22" t="s">
        <v>5</v>
      </c>
      <c r="C15" s="22" t="s">
        <v>32</v>
      </c>
      <c r="D15" s="22" t="s">
        <v>58</v>
      </c>
      <c r="E15" s="23">
        <v>44196</v>
      </c>
      <c r="F15" s="24" t="s">
        <v>31</v>
      </c>
      <c r="G15" s="25">
        <v>12240</v>
      </c>
      <c r="H15" s="25">
        <v>0</v>
      </c>
      <c r="I15" s="26">
        <f t="shared" si="0"/>
        <v>12240</v>
      </c>
      <c r="J15" s="23">
        <v>44242</v>
      </c>
      <c r="K15" s="24" t="s">
        <v>10</v>
      </c>
    </row>
    <row r="16" spans="1:11">
      <c r="A16" s="21" t="s">
        <v>56</v>
      </c>
      <c r="B16" s="22" t="s">
        <v>5</v>
      </c>
      <c r="C16" s="22" t="s">
        <v>34</v>
      </c>
      <c r="D16" s="22" t="s">
        <v>59</v>
      </c>
      <c r="E16" s="23">
        <v>44196</v>
      </c>
      <c r="F16" s="24" t="s">
        <v>31</v>
      </c>
      <c r="G16" s="25">
        <v>11560</v>
      </c>
      <c r="H16" s="25">
        <v>0</v>
      </c>
      <c r="I16" s="26">
        <f t="shared" si="0"/>
        <v>11560</v>
      </c>
      <c r="J16" s="23">
        <v>44242</v>
      </c>
      <c r="K16" s="24" t="s">
        <v>10</v>
      </c>
    </row>
    <row r="17" spans="1:11">
      <c r="A17" s="21" t="s">
        <v>56</v>
      </c>
      <c r="B17" s="22" t="s">
        <v>5</v>
      </c>
      <c r="C17" s="22" t="s">
        <v>36</v>
      </c>
      <c r="D17" s="22" t="s">
        <v>60</v>
      </c>
      <c r="E17" s="23">
        <v>44195</v>
      </c>
      <c r="F17" s="24" t="s">
        <v>31</v>
      </c>
      <c r="G17" s="25">
        <v>10200</v>
      </c>
      <c r="H17" s="25">
        <v>0</v>
      </c>
      <c r="I17" s="26">
        <f t="shared" si="0"/>
        <v>10200</v>
      </c>
      <c r="J17" s="23">
        <v>44242</v>
      </c>
      <c r="K17" s="24" t="s">
        <v>10</v>
      </c>
    </row>
    <row r="18" spans="1:11">
      <c r="A18" s="21" t="s">
        <v>56</v>
      </c>
      <c r="B18" s="22" t="s">
        <v>6</v>
      </c>
      <c r="C18" s="22" t="s">
        <v>38</v>
      </c>
      <c r="D18" s="22" t="s">
        <v>61</v>
      </c>
      <c r="E18" s="23">
        <v>44196</v>
      </c>
      <c r="F18" s="24" t="s">
        <v>31</v>
      </c>
      <c r="G18" s="25">
        <v>11858</v>
      </c>
      <c r="H18" s="25">
        <f>20%*G18</f>
        <v>2371.6</v>
      </c>
      <c r="I18" s="26">
        <f t="shared" si="0"/>
        <v>14229.6</v>
      </c>
      <c r="J18" s="23">
        <v>44225</v>
      </c>
      <c r="K18" s="24" t="s">
        <v>10</v>
      </c>
    </row>
    <row r="19" spans="1:11">
      <c r="A19" s="21" t="s">
        <v>56</v>
      </c>
      <c r="B19" s="22" t="s">
        <v>2</v>
      </c>
      <c r="C19" s="22" t="s">
        <v>42</v>
      </c>
      <c r="D19" s="22" t="s">
        <v>62</v>
      </c>
      <c r="E19" s="23">
        <v>44217</v>
      </c>
      <c r="F19" s="24" t="s">
        <v>44</v>
      </c>
      <c r="G19" s="25">
        <v>9030</v>
      </c>
      <c r="H19" s="25">
        <v>0</v>
      </c>
      <c r="I19" s="26">
        <f t="shared" si="0"/>
        <v>9030</v>
      </c>
      <c r="J19" s="23">
        <v>44232</v>
      </c>
      <c r="K19" s="24" t="s">
        <v>10</v>
      </c>
    </row>
    <row r="20" spans="1:11">
      <c r="A20" s="21" t="s">
        <v>56</v>
      </c>
      <c r="B20" s="22" t="s">
        <v>3</v>
      </c>
      <c r="C20" s="22" t="s">
        <v>48</v>
      </c>
      <c r="D20" s="22" t="s">
        <v>63</v>
      </c>
      <c r="E20" s="23">
        <v>44201</v>
      </c>
      <c r="F20" s="24" t="s">
        <v>47</v>
      </c>
      <c r="G20" s="25">
        <v>6650</v>
      </c>
      <c r="H20" s="25">
        <f>20%*G20</f>
        <v>1330</v>
      </c>
      <c r="I20" s="26">
        <f t="shared" si="0"/>
        <v>7980</v>
      </c>
      <c r="J20" s="23">
        <v>44244</v>
      </c>
      <c r="K20" s="24" t="s">
        <v>10</v>
      </c>
    </row>
    <row r="21" spans="1:11">
      <c r="A21" s="21" t="s">
        <v>56</v>
      </c>
      <c r="B21" s="22" t="s">
        <v>3</v>
      </c>
      <c r="C21" s="22" t="s">
        <v>50</v>
      </c>
      <c r="D21" s="22" t="s">
        <v>64</v>
      </c>
      <c r="E21" s="23">
        <v>44201</v>
      </c>
      <c r="F21" s="24" t="s">
        <v>47</v>
      </c>
      <c r="G21" s="25">
        <v>6650</v>
      </c>
      <c r="H21" s="25">
        <f>20%*G21</f>
        <v>1330</v>
      </c>
      <c r="I21" s="26">
        <f t="shared" si="0"/>
        <v>7980</v>
      </c>
      <c r="J21" s="23">
        <v>44244</v>
      </c>
      <c r="K21" s="24" t="s">
        <v>10</v>
      </c>
    </row>
    <row r="22" spans="1:11">
      <c r="A22" s="21" t="s">
        <v>56</v>
      </c>
      <c r="B22" s="22" t="s">
        <v>3</v>
      </c>
      <c r="C22" s="22" t="s">
        <v>52</v>
      </c>
      <c r="D22" s="22" t="s">
        <v>65</v>
      </c>
      <c r="E22" s="23">
        <v>44202</v>
      </c>
      <c r="F22" s="24" t="s">
        <v>47</v>
      </c>
      <c r="G22" s="25">
        <v>6650</v>
      </c>
      <c r="H22" s="25">
        <f>20%*G22</f>
        <v>1330</v>
      </c>
      <c r="I22" s="26">
        <f t="shared" si="0"/>
        <v>7980</v>
      </c>
      <c r="J22" s="23">
        <v>44244</v>
      </c>
      <c r="K22" s="24" t="s">
        <v>10</v>
      </c>
    </row>
    <row r="23" spans="1:11">
      <c r="A23" s="21" t="s">
        <v>56</v>
      </c>
      <c r="B23" s="22" t="s">
        <v>2</v>
      </c>
      <c r="C23" s="22" t="s">
        <v>54</v>
      </c>
      <c r="D23" s="22" t="s">
        <v>66</v>
      </c>
      <c r="E23" s="23">
        <v>44200</v>
      </c>
      <c r="F23" s="24" t="s">
        <v>47</v>
      </c>
      <c r="G23" s="25">
        <v>1330</v>
      </c>
      <c r="H23" s="25">
        <f>20%*G23</f>
        <v>266</v>
      </c>
      <c r="I23" s="26">
        <f t="shared" si="0"/>
        <v>1596</v>
      </c>
      <c r="J23" s="23">
        <v>44223</v>
      </c>
      <c r="K23" s="24" t="s">
        <v>10</v>
      </c>
    </row>
    <row r="24" spans="1:11">
      <c r="A24" s="21" t="s">
        <v>56</v>
      </c>
      <c r="B24" s="22" t="s">
        <v>2</v>
      </c>
      <c r="C24" s="22" t="s">
        <v>67</v>
      </c>
      <c r="D24" s="22" t="s">
        <v>68</v>
      </c>
      <c r="E24" s="23">
        <v>44201</v>
      </c>
      <c r="F24" s="24" t="s">
        <v>44</v>
      </c>
      <c r="G24" s="25">
        <v>5695</v>
      </c>
      <c r="H24" s="25">
        <v>0</v>
      </c>
      <c r="I24" s="26">
        <f t="shared" si="0"/>
        <v>5695</v>
      </c>
      <c r="J24" s="23">
        <v>44238</v>
      </c>
      <c r="K24" s="24" t="s">
        <v>10</v>
      </c>
    </row>
    <row r="25" spans="1:11">
      <c r="A25" s="21" t="s">
        <v>69</v>
      </c>
      <c r="B25" s="22" t="s">
        <v>3</v>
      </c>
      <c r="C25" s="22" t="s">
        <v>48</v>
      </c>
      <c r="D25" s="22" t="s">
        <v>70</v>
      </c>
      <c r="E25" s="23">
        <v>44239</v>
      </c>
      <c r="F25" s="24" t="s">
        <v>47</v>
      </c>
      <c r="G25" s="25">
        <v>6650</v>
      </c>
      <c r="H25" s="25">
        <f t="shared" ref="H25:H30" si="1">20%*G25</f>
        <v>1330</v>
      </c>
      <c r="I25" s="26">
        <f t="shared" si="0"/>
        <v>7980</v>
      </c>
      <c r="J25" s="23">
        <v>44279</v>
      </c>
      <c r="K25" s="24" t="s">
        <v>10</v>
      </c>
    </row>
    <row r="26" spans="1:11">
      <c r="A26" s="21" t="s">
        <v>69</v>
      </c>
      <c r="B26" s="22" t="s">
        <v>3</v>
      </c>
      <c r="C26" s="22" t="s">
        <v>50</v>
      </c>
      <c r="D26" s="22" t="s">
        <v>71</v>
      </c>
      <c r="E26" s="23">
        <v>44228</v>
      </c>
      <c r="F26" s="24" t="s">
        <v>47</v>
      </c>
      <c r="G26" s="25">
        <v>6650</v>
      </c>
      <c r="H26" s="25">
        <f t="shared" si="1"/>
        <v>1330</v>
      </c>
      <c r="I26" s="26">
        <f t="shared" si="0"/>
        <v>7980</v>
      </c>
      <c r="J26" s="23">
        <v>44260</v>
      </c>
      <c r="K26" s="24" t="s">
        <v>10</v>
      </c>
    </row>
    <row r="27" spans="1:11">
      <c r="A27" s="21" t="s">
        <v>69</v>
      </c>
      <c r="B27" s="22" t="s">
        <v>3</v>
      </c>
      <c r="C27" s="22" t="s">
        <v>52</v>
      </c>
      <c r="D27" s="22" t="s">
        <v>72</v>
      </c>
      <c r="E27" s="23">
        <v>44228</v>
      </c>
      <c r="F27" s="24" t="s">
        <v>47</v>
      </c>
      <c r="G27" s="25">
        <v>7000</v>
      </c>
      <c r="H27" s="25">
        <f t="shared" si="1"/>
        <v>1400</v>
      </c>
      <c r="I27" s="26">
        <f t="shared" si="0"/>
        <v>8400</v>
      </c>
      <c r="J27" s="23">
        <v>44260</v>
      </c>
      <c r="K27" s="24" t="s">
        <v>9</v>
      </c>
    </row>
    <row r="28" spans="1:11">
      <c r="A28" s="21" t="s">
        <v>69</v>
      </c>
      <c r="B28" s="22" t="s">
        <v>2</v>
      </c>
      <c r="C28" s="22" t="s">
        <v>54</v>
      </c>
      <c r="D28" s="22" t="s">
        <v>73</v>
      </c>
      <c r="E28" s="23">
        <v>44235</v>
      </c>
      <c r="F28" s="24" t="s">
        <v>47</v>
      </c>
      <c r="G28" s="25">
        <v>760</v>
      </c>
      <c r="H28" s="25">
        <f t="shared" si="1"/>
        <v>152</v>
      </c>
      <c r="I28" s="26">
        <f t="shared" si="0"/>
        <v>912</v>
      </c>
      <c r="J28" s="23">
        <v>44249</v>
      </c>
      <c r="K28" s="24" t="s">
        <v>9</v>
      </c>
    </row>
    <row r="29" spans="1:11">
      <c r="A29" s="21" t="s">
        <v>69</v>
      </c>
      <c r="B29" s="22" t="s">
        <v>3</v>
      </c>
      <c r="C29" s="22" t="s">
        <v>74</v>
      </c>
      <c r="D29" s="22" t="s">
        <v>75</v>
      </c>
      <c r="E29" s="23">
        <v>44242</v>
      </c>
      <c r="F29" s="24" t="s">
        <v>47</v>
      </c>
      <c r="G29" s="25">
        <v>6270</v>
      </c>
      <c r="H29" s="25">
        <f t="shared" si="1"/>
        <v>1254</v>
      </c>
      <c r="I29" s="26">
        <f t="shared" si="0"/>
        <v>7524</v>
      </c>
      <c r="J29" s="23">
        <v>44260</v>
      </c>
      <c r="K29" s="24" t="s">
        <v>9</v>
      </c>
    </row>
    <row r="30" spans="1:11">
      <c r="A30" s="21" t="s">
        <v>69</v>
      </c>
      <c r="B30" s="22" t="s">
        <v>3</v>
      </c>
      <c r="C30" s="22" t="s">
        <v>76</v>
      </c>
      <c r="D30" s="22" t="s">
        <v>77</v>
      </c>
      <c r="E30" s="23">
        <v>44235</v>
      </c>
      <c r="F30" s="24" t="s">
        <v>47</v>
      </c>
      <c r="G30" s="25">
        <v>3600</v>
      </c>
      <c r="H30" s="25">
        <f t="shared" si="1"/>
        <v>720</v>
      </c>
      <c r="I30" s="26">
        <f t="shared" si="0"/>
        <v>4320</v>
      </c>
      <c r="J30" s="23">
        <v>44307</v>
      </c>
      <c r="K30" s="24" t="s">
        <v>9</v>
      </c>
    </row>
    <row r="31" spans="1:11">
      <c r="A31" s="21" t="s">
        <v>69</v>
      </c>
      <c r="B31" s="22" t="s">
        <v>5</v>
      </c>
      <c r="C31" s="22" t="s">
        <v>29</v>
      </c>
      <c r="D31" s="22" t="s">
        <v>78</v>
      </c>
      <c r="E31" s="23">
        <v>44228</v>
      </c>
      <c r="F31" s="24" t="s">
        <v>31</v>
      </c>
      <c r="G31" s="25">
        <v>9200</v>
      </c>
      <c r="H31" s="25">
        <v>0</v>
      </c>
      <c r="I31" s="26">
        <f t="shared" si="0"/>
        <v>9200</v>
      </c>
      <c r="J31" s="23">
        <v>44277</v>
      </c>
      <c r="K31" s="24" t="s">
        <v>9</v>
      </c>
    </row>
    <row r="32" spans="1:11">
      <c r="A32" s="21" t="s">
        <v>69</v>
      </c>
      <c r="B32" s="22" t="s">
        <v>5</v>
      </c>
      <c r="C32" s="22" t="s">
        <v>32</v>
      </c>
      <c r="D32" s="22" t="s">
        <v>79</v>
      </c>
      <c r="E32" s="23">
        <v>44228</v>
      </c>
      <c r="F32" s="24" t="s">
        <v>31</v>
      </c>
      <c r="G32" s="25">
        <v>12920</v>
      </c>
      <c r="H32" s="25">
        <v>0</v>
      </c>
      <c r="I32" s="26">
        <f t="shared" si="0"/>
        <v>12920</v>
      </c>
      <c r="J32" s="23">
        <v>44277</v>
      </c>
      <c r="K32" s="24" t="s">
        <v>9</v>
      </c>
    </row>
    <row r="33" spans="1:11">
      <c r="A33" s="21" t="s">
        <v>69</v>
      </c>
      <c r="B33" s="22" t="s">
        <v>5</v>
      </c>
      <c r="C33" s="22" t="s">
        <v>34</v>
      </c>
      <c r="D33" s="22" t="s">
        <v>80</v>
      </c>
      <c r="E33" s="23">
        <v>44229</v>
      </c>
      <c r="F33" s="24" t="s">
        <v>31</v>
      </c>
      <c r="G33" s="25">
        <v>13600</v>
      </c>
      <c r="H33" s="25">
        <v>0</v>
      </c>
      <c r="I33" s="26">
        <f t="shared" si="0"/>
        <v>13600</v>
      </c>
      <c r="J33" s="23">
        <v>44277</v>
      </c>
      <c r="K33" s="24" t="s">
        <v>10</v>
      </c>
    </row>
    <row r="34" spans="1:11">
      <c r="A34" s="21" t="s">
        <v>69</v>
      </c>
      <c r="B34" s="22" t="s">
        <v>6</v>
      </c>
      <c r="C34" s="22" t="s">
        <v>38</v>
      </c>
      <c r="D34" s="22" t="s">
        <v>81</v>
      </c>
      <c r="E34" s="23">
        <v>44229</v>
      </c>
      <c r="F34" s="24" t="s">
        <v>31</v>
      </c>
      <c r="G34" s="25">
        <v>11319</v>
      </c>
      <c r="H34" s="25">
        <f>20%*G34</f>
        <v>2263.8000000000002</v>
      </c>
      <c r="I34" s="26">
        <f t="shared" si="0"/>
        <v>13582.8</v>
      </c>
      <c r="J34" s="23">
        <v>44286</v>
      </c>
      <c r="K34" s="24" t="s">
        <v>10</v>
      </c>
    </row>
    <row r="35" spans="1:11">
      <c r="A35" s="21" t="s">
        <v>69</v>
      </c>
      <c r="B35" s="22" t="s">
        <v>2</v>
      </c>
      <c r="C35" s="22" t="s">
        <v>42</v>
      </c>
      <c r="D35" s="22" t="s">
        <v>82</v>
      </c>
      <c r="E35" s="23">
        <v>44271</v>
      </c>
      <c r="F35" s="24" t="s">
        <v>44</v>
      </c>
      <c r="G35" s="25">
        <v>8600</v>
      </c>
      <c r="H35" s="25">
        <v>0</v>
      </c>
      <c r="I35" s="26">
        <f t="shared" si="0"/>
        <v>8600</v>
      </c>
      <c r="J35" s="23">
        <v>44320</v>
      </c>
      <c r="K35" s="24" t="s">
        <v>10</v>
      </c>
    </row>
    <row r="36" spans="1:11">
      <c r="A36" s="21" t="s">
        <v>69</v>
      </c>
      <c r="B36" s="22" t="s">
        <v>2</v>
      </c>
      <c r="C36" s="22" t="s">
        <v>67</v>
      </c>
      <c r="D36" s="22" t="s">
        <v>83</v>
      </c>
      <c r="E36" s="23">
        <v>44230</v>
      </c>
      <c r="F36" s="24" t="s">
        <v>44</v>
      </c>
      <c r="G36" s="25">
        <v>6700</v>
      </c>
      <c r="H36" s="25">
        <v>0</v>
      </c>
      <c r="I36" s="26">
        <f t="shared" si="0"/>
        <v>6700</v>
      </c>
      <c r="J36" s="23">
        <v>44279</v>
      </c>
      <c r="K36" s="24" t="s">
        <v>10</v>
      </c>
    </row>
    <row r="37" spans="1:11">
      <c r="A37" s="21" t="s">
        <v>84</v>
      </c>
      <c r="B37" s="22" t="s">
        <v>3</v>
      </c>
      <c r="C37" s="22" t="s">
        <v>48</v>
      </c>
      <c r="D37" s="22" t="s">
        <v>85</v>
      </c>
      <c r="E37" s="23">
        <v>44258</v>
      </c>
      <c r="F37" s="24" t="s">
        <v>47</v>
      </c>
      <c r="G37" s="25">
        <v>6475</v>
      </c>
      <c r="H37" s="25">
        <f t="shared" ref="H37:H45" si="2">20%*G37</f>
        <v>1295</v>
      </c>
      <c r="I37" s="26">
        <f t="shared" si="0"/>
        <v>7770</v>
      </c>
      <c r="J37" s="23">
        <v>44307</v>
      </c>
      <c r="K37" s="24" t="s">
        <v>10</v>
      </c>
    </row>
    <row r="38" spans="1:11">
      <c r="A38" s="21" t="s">
        <v>84</v>
      </c>
      <c r="B38" s="22" t="s">
        <v>3</v>
      </c>
      <c r="C38" s="22" t="s">
        <v>50</v>
      </c>
      <c r="D38" s="22" t="s">
        <v>86</v>
      </c>
      <c r="E38" s="23">
        <v>44256</v>
      </c>
      <c r="F38" s="24" t="s">
        <v>47</v>
      </c>
      <c r="G38" s="25">
        <v>7000</v>
      </c>
      <c r="H38" s="25">
        <f t="shared" si="2"/>
        <v>1400</v>
      </c>
      <c r="I38" s="26">
        <f t="shared" si="0"/>
        <v>8400</v>
      </c>
      <c r="J38" s="23">
        <v>44307</v>
      </c>
      <c r="K38" s="24" t="s">
        <v>10</v>
      </c>
    </row>
    <row r="39" spans="1:11">
      <c r="A39" s="21" t="s">
        <v>84</v>
      </c>
      <c r="B39" s="22" t="s">
        <v>3</v>
      </c>
      <c r="C39" s="22" t="s">
        <v>52</v>
      </c>
      <c r="D39" s="22" t="s">
        <v>87</v>
      </c>
      <c r="E39" s="23">
        <v>44256</v>
      </c>
      <c r="F39" s="24" t="s">
        <v>47</v>
      </c>
      <c r="G39" s="25">
        <v>7700</v>
      </c>
      <c r="H39" s="25">
        <f t="shared" si="2"/>
        <v>1540</v>
      </c>
      <c r="I39" s="26">
        <f t="shared" si="0"/>
        <v>9240</v>
      </c>
      <c r="J39" s="23">
        <v>44307</v>
      </c>
      <c r="K39" s="24" t="s">
        <v>10</v>
      </c>
    </row>
    <row r="40" spans="1:11">
      <c r="A40" s="21" t="s">
        <v>84</v>
      </c>
      <c r="B40" s="22" t="s">
        <v>2</v>
      </c>
      <c r="C40" s="22" t="s">
        <v>54</v>
      </c>
      <c r="D40" s="22" t="s">
        <v>88</v>
      </c>
      <c r="E40" s="23">
        <v>44260</v>
      </c>
      <c r="F40" s="24" t="s">
        <v>47</v>
      </c>
      <c r="G40" s="25">
        <v>1520</v>
      </c>
      <c r="H40" s="25">
        <f t="shared" si="2"/>
        <v>304</v>
      </c>
      <c r="I40" s="26">
        <f t="shared" si="0"/>
        <v>1824</v>
      </c>
      <c r="J40" s="23">
        <v>44285</v>
      </c>
      <c r="K40" s="24" t="s">
        <v>10</v>
      </c>
    </row>
    <row r="41" spans="1:11">
      <c r="A41" s="21" t="s">
        <v>84</v>
      </c>
      <c r="B41" s="22" t="s">
        <v>3</v>
      </c>
      <c r="C41" s="22" t="s">
        <v>74</v>
      </c>
      <c r="D41" s="22" t="s">
        <v>89</v>
      </c>
      <c r="E41" s="23">
        <v>44259</v>
      </c>
      <c r="F41" s="24" t="s">
        <v>47</v>
      </c>
      <c r="G41" s="25">
        <v>6600</v>
      </c>
      <c r="H41" s="25">
        <f t="shared" si="2"/>
        <v>1320</v>
      </c>
      <c r="I41" s="26">
        <f t="shared" si="0"/>
        <v>7920</v>
      </c>
      <c r="J41" s="23">
        <v>44300</v>
      </c>
      <c r="K41" s="24" t="s">
        <v>10</v>
      </c>
    </row>
    <row r="42" spans="1:11">
      <c r="A42" s="21" t="s">
        <v>84</v>
      </c>
      <c r="B42" s="22" t="s">
        <v>3</v>
      </c>
      <c r="C42" s="22" t="s">
        <v>76</v>
      </c>
      <c r="D42" s="22" t="s">
        <v>90</v>
      </c>
      <c r="E42" s="23">
        <v>44258</v>
      </c>
      <c r="F42" s="24" t="s">
        <v>47</v>
      </c>
      <c r="G42" s="25">
        <v>14400</v>
      </c>
      <c r="H42" s="25">
        <f t="shared" si="2"/>
        <v>2880</v>
      </c>
      <c r="I42" s="26">
        <f t="shared" si="0"/>
        <v>17280</v>
      </c>
      <c r="J42" s="23">
        <v>44307</v>
      </c>
      <c r="K42" s="24" t="s">
        <v>10</v>
      </c>
    </row>
    <row r="43" spans="1:11">
      <c r="A43" s="21" t="s">
        <v>84</v>
      </c>
      <c r="B43" s="22" t="s">
        <v>3</v>
      </c>
      <c r="C43" s="22" t="s">
        <v>91</v>
      </c>
      <c r="D43" s="22" t="s">
        <v>92</v>
      </c>
      <c r="E43" s="23">
        <v>44266</v>
      </c>
      <c r="F43" s="24" t="s">
        <v>47</v>
      </c>
      <c r="G43" s="25">
        <v>2480</v>
      </c>
      <c r="H43" s="25">
        <f t="shared" si="2"/>
        <v>496</v>
      </c>
      <c r="I43" s="26">
        <f t="shared" si="0"/>
        <v>2976</v>
      </c>
      <c r="J43" s="23">
        <v>44300</v>
      </c>
      <c r="K43" s="24" t="s">
        <v>10</v>
      </c>
    </row>
    <row r="44" spans="1:11">
      <c r="A44" s="21" t="s">
        <v>84</v>
      </c>
      <c r="B44" s="22" t="s">
        <v>3</v>
      </c>
      <c r="C44" s="22" t="s">
        <v>93</v>
      </c>
      <c r="D44" s="22" t="s">
        <v>94</v>
      </c>
      <c r="E44" s="23">
        <v>44257</v>
      </c>
      <c r="F44" s="24" t="s">
        <v>47</v>
      </c>
      <c r="G44" s="25">
        <v>4000</v>
      </c>
      <c r="H44" s="25">
        <f t="shared" si="2"/>
        <v>800</v>
      </c>
      <c r="I44" s="26">
        <f t="shared" si="0"/>
        <v>4800</v>
      </c>
      <c r="J44" s="23">
        <v>44307</v>
      </c>
      <c r="K44" s="24" t="s">
        <v>10</v>
      </c>
    </row>
    <row r="45" spans="1:11">
      <c r="A45" s="21" t="s">
        <v>84</v>
      </c>
      <c r="B45" s="22" t="s">
        <v>3</v>
      </c>
      <c r="C45" s="22" t="s">
        <v>95</v>
      </c>
      <c r="D45" s="22" t="s">
        <v>96</v>
      </c>
      <c r="E45" s="23">
        <v>44263</v>
      </c>
      <c r="F45" s="24" t="s">
        <v>47</v>
      </c>
      <c r="G45" s="25">
        <v>2600</v>
      </c>
      <c r="H45" s="25">
        <f t="shared" si="2"/>
        <v>520</v>
      </c>
      <c r="I45" s="26">
        <f t="shared" si="0"/>
        <v>3120</v>
      </c>
      <c r="J45" s="23">
        <v>44300</v>
      </c>
      <c r="K45" s="24" t="s">
        <v>10</v>
      </c>
    </row>
    <row r="46" spans="1:11">
      <c r="A46" s="21" t="s">
        <v>84</v>
      </c>
      <c r="B46" s="22" t="s">
        <v>5</v>
      </c>
      <c r="C46" s="22" t="s">
        <v>29</v>
      </c>
      <c r="D46" s="22" t="s">
        <v>97</v>
      </c>
      <c r="E46" s="23">
        <v>44256</v>
      </c>
      <c r="F46" s="24" t="s">
        <v>31</v>
      </c>
      <c r="G46" s="25">
        <v>8740</v>
      </c>
      <c r="H46" s="25">
        <v>0</v>
      </c>
      <c r="I46" s="26">
        <f t="shared" si="0"/>
        <v>8740</v>
      </c>
      <c r="J46" s="23">
        <v>44302</v>
      </c>
      <c r="K46" s="24" t="s">
        <v>10</v>
      </c>
    </row>
    <row r="47" spans="1:11">
      <c r="A47" s="21" t="s">
        <v>84</v>
      </c>
      <c r="B47" s="22" t="s">
        <v>5</v>
      </c>
      <c r="C47" s="22" t="s">
        <v>32</v>
      </c>
      <c r="D47" s="22" t="s">
        <v>98</v>
      </c>
      <c r="E47" s="23">
        <v>44256</v>
      </c>
      <c r="F47" s="24" t="s">
        <v>31</v>
      </c>
      <c r="G47" s="25">
        <v>13600</v>
      </c>
      <c r="H47" s="25">
        <v>0</v>
      </c>
      <c r="I47" s="26">
        <f t="shared" si="0"/>
        <v>13600</v>
      </c>
      <c r="J47" s="23">
        <v>44302</v>
      </c>
      <c r="K47" s="24" t="s">
        <v>10</v>
      </c>
    </row>
    <row r="48" spans="1:11">
      <c r="A48" s="21" t="s">
        <v>84</v>
      </c>
      <c r="B48" s="22" t="s">
        <v>5</v>
      </c>
      <c r="C48" s="22" t="s">
        <v>34</v>
      </c>
      <c r="D48" s="22" t="s">
        <v>99</v>
      </c>
      <c r="E48" s="23">
        <v>44256</v>
      </c>
      <c r="F48" s="24" t="s">
        <v>31</v>
      </c>
      <c r="G48" s="25">
        <v>13600</v>
      </c>
      <c r="H48" s="25">
        <v>0</v>
      </c>
      <c r="I48" s="26">
        <f t="shared" si="0"/>
        <v>13600</v>
      </c>
      <c r="J48" s="23">
        <v>44302</v>
      </c>
      <c r="K48" s="24" t="s">
        <v>10</v>
      </c>
    </row>
    <row r="49" spans="1:11">
      <c r="A49" s="21" t="s">
        <v>84</v>
      </c>
      <c r="B49" s="22" t="s">
        <v>6</v>
      </c>
      <c r="C49" s="22" t="s">
        <v>38</v>
      </c>
      <c r="D49" s="22" t="s">
        <v>100</v>
      </c>
      <c r="E49" s="23">
        <v>44257</v>
      </c>
      <c r="F49" s="24" t="s">
        <v>31</v>
      </c>
      <c r="G49" s="25">
        <v>10780</v>
      </c>
      <c r="H49" s="25">
        <f>20%*G49</f>
        <v>2156</v>
      </c>
      <c r="I49" s="26">
        <f t="shared" si="0"/>
        <v>12936</v>
      </c>
      <c r="J49" s="23">
        <v>44286</v>
      </c>
      <c r="K49" s="24" t="s">
        <v>10</v>
      </c>
    </row>
    <row r="50" spans="1:11">
      <c r="A50" s="21" t="s">
        <v>84</v>
      </c>
      <c r="B50" s="22" t="s">
        <v>2</v>
      </c>
      <c r="C50" s="22" t="s">
        <v>42</v>
      </c>
      <c r="D50" s="22" t="s">
        <v>101</v>
      </c>
      <c r="E50" s="23">
        <v>44271</v>
      </c>
      <c r="F50" s="24" t="s">
        <v>44</v>
      </c>
      <c r="G50" s="25">
        <v>8600</v>
      </c>
      <c r="H50" s="25">
        <v>0</v>
      </c>
      <c r="I50" s="26">
        <f t="shared" si="0"/>
        <v>8600</v>
      </c>
      <c r="J50" s="23">
        <v>44312</v>
      </c>
      <c r="K50" s="24" t="s">
        <v>10</v>
      </c>
    </row>
    <row r="51" spans="1:11">
      <c r="A51" s="21" t="s">
        <v>84</v>
      </c>
      <c r="B51" s="22" t="s">
        <v>2</v>
      </c>
      <c r="C51" s="22" t="s">
        <v>67</v>
      </c>
      <c r="D51" s="22" t="s">
        <v>102</v>
      </c>
      <c r="E51" s="23">
        <v>44256</v>
      </c>
      <c r="F51" s="24" t="s">
        <v>44</v>
      </c>
      <c r="G51" s="25">
        <v>6700</v>
      </c>
      <c r="H51" s="25">
        <v>0</v>
      </c>
      <c r="I51" s="26">
        <f t="shared" si="0"/>
        <v>6700</v>
      </c>
      <c r="J51" s="23">
        <v>44287</v>
      </c>
      <c r="K51" s="24" t="s">
        <v>10</v>
      </c>
    </row>
    <row r="52" spans="1:11">
      <c r="A52" s="21" t="s">
        <v>84</v>
      </c>
      <c r="B52" s="22" t="s">
        <v>3</v>
      </c>
      <c r="C52" s="22" t="s">
        <v>103</v>
      </c>
      <c r="D52" s="22" t="s">
        <v>104</v>
      </c>
      <c r="E52" s="23">
        <v>44314</v>
      </c>
      <c r="F52" s="24" t="s">
        <v>47</v>
      </c>
      <c r="G52" s="25">
        <v>7500</v>
      </c>
      <c r="H52" s="25">
        <f>20%*G52</f>
        <v>1500</v>
      </c>
      <c r="I52" s="26">
        <f t="shared" si="0"/>
        <v>9000</v>
      </c>
      <c r="J52" s="23">
        <v>44363</v>
      </c>
      <c r="K52" s="24" t="s">
        <v>10</v>
      </c>
    </row>
    <row r="53" spans="1:11">
      <c r="A53" s="21" t="s">
        <v>105</v>
      </c>
      <c r="B53" s="22" t="s">
        <v>5</v>
      </c>
      <c r="C53" s="22" t="s">
        <v>29</v>
      </c>
      <c r="D53" s="22" t="s">
        <v>106</v>
      </c>
      <c r="E53" s="23">
        <v>44286</v>
      </c>
      <c r="F53" s="24" t="s">
        <v>31</v>
      </c>
      <c r="G53" s="25">
        <v>10580</v>
      </c>
      <c r="H53" s="25">
        <v>0</v>
      </c>
      <c r="I53" s="26">
        <f t="shared" si="0"/>
        <v>10580</v>
      </c>
      <c r="J53" s="23">
        <v>44330</v>
      </c>
      <c r="K53" s="24" t="s">
        <v>10</v>
      </c>
    </row>
    <row r="54" spans="1:11">
      <c r="A54" s="21" t="s">
        <v>105</v>
      </c>
      <c r="B54" s="22" t="s">
        <v>5</v>
      </c>
      <c r="C54" s="22" t="s">
        <v>32</v>
      </c>
      <c r="D54" s="22" t="s">
        <v>107</v>
      </c>
      <c r="E54" s="23">
        <v>44285</v>
      </c>
      <c r="F54" s="24" t="s">
        <v>31</v>
      </c>
      <c r="G54" s="25">
        <v>4760</v>
      </c>
      <c r="H54" s="25">
        <v>0</v>
      </c>
      <c r="I54" s="26">
        <f t="shared" si="0"/>
        <v>4760</v>
      </c>
      <c r="J54" s="23">
        <v>44330</v>
      </c>
      <c r="K54" s="24" t="s">
        <v>10</v>
      </c>
    </row>
    <row r="55" spans="1:11">
      <c r="A55" s="21" t="s">
        <v>105</v>
      </c>
      <c r="B55" s="22" t="s">
        <v>5</v>
      </c>
      <c r="C55" s="22" t="s">
        <v>34</v>
      </c>
      <c r="D55" s="22" t="s">
        <v>108</v>
      </c>
      <c r="E55" s="23">
        <v>44286</v>
      </c>
      <c r="F55" s="24" t="s">
        <v>31</v>
      </c>
      <c r="G55" s="25">
        <v>15640</v>
      </c>
      <c r="H55" s="25">
        <v>0</v>
      </c>
      <c r="I55" s="26">
        <f t="shared" si="0"/>
        <v>15640</v>
      </c>
      <c r="J55" s="23">
        <v>44330</v>
      </c>
      <c r="K55" s="24" t="s">
        <v>10</v>
      </c>
    </row>
    <row r="56" spans="1:11">
      <c r="A56" s="21" t="s">
        <v>105</v>
      </c>
      <c r="B56" s="22" t="s">
        <v>6</v>
      </c>
      <c r="C56" s="22" t="s">
        <v>38</v>
      </c>
      <c r="D56" s="22" t="s">
        <v>109</v>
      </c>
      <c r="E56" s="23">
        <v>44287</v>
      </c>
      <c r="F56" s="24" t="s">
        <v>31</v>
      </c>
      <c r="G56" s="25">
        <v>12397</v>
      </c>
      <c r="H56" s="25">
        <f>20%*G56</f>
        <v>2479.4</v>
      </c>
      <c r="I56" s="26">
        <f t="shared" si="0"/>
        <v>14876.4</v>
      </c>
      <c r="J56" s="23">
        <v>44344</v>
      </c>
      <c r="K56" s="24" t="s">
        <v>10</v>
      </c>
    </row>
    <row r="57" spans="1:11">
      <c r="A57" s="21" t="s">
        <v>105</v>
      </c>
      <c r="B57" s="22" t="s">
        <v>2</v>
      </c>
      <c r="C57" s="22" t="s">
        <v>42</v>
      </c>
      <c r="D57" s="22" t="s">
        <v>110</v>
      </c>
      <c r="E57" s="23">
        <v>44307</v>
      </c>
      <c r="F57" s="24" t="s">
        <v>44</v>
      </c>
      <c r="G57" s="25">
        <v>9890</v>
      </c>
      <c r="H57" s="25">
        <v>0</v>
      </c>
      <c r="I57" s="26">
        <f t="shared" si="0"/>
        <v>9890</v>
      </c>
      <c r="J57" s="23">
        <v>44330</v>
      </c>
      <c r="K57" s="24" t="s">
        <v>10</v>
      </c>
    </row>
    <row r="58" spans="1:11">
      <c r="A58" s="21" t="s">
        <v>105</v>
      </c>
      <c r="B58" s="22" t="s">
        <v>3</v>
      </c>
      <c r="C58" s="22" t="s">
        <v>48</v>
      </c>
      <c r="D58" s="22" t="s">
        <v>111</v>
      </c>
      <c r="E58" s="23">
        <v>44287</v>
      </c>
      <c r="F58" s="24" t="s">
        <v>47</v>
      </c>
      <c r="G58" s="25">
        <v>8050</v>
      </c>
      <c r="H58" s="25">
        <f>20%*G58</f>
        <v>1610</v>
      </c>
      <c r="I58" s="26">
        <f t="shared" si="0"/>
        <v>9660</v>
      </c>
      <c r="J58" s="23">
        <v>44322</v>
      </c>
      <c r="K58" s="24" t="s">
        <v>10</v>
      </c>
    </row>
    <row r="59" spans="1:11">
      <c r="A59" s="21" t="s">
        <v>105</v>
      </c>
      <c r="B59" s="22" t="s">
        <v>3</v>
      </c>
      <c r="C59" s="22" t="s">
        <v>50</v>
      </c>
      <c r="D59" s="22" t="s">
        <v>112</v>
      </c>
      <c r="E59" s="23">
        <v>44287</v>
      </c>
      <c r="F59" s="24" t="s">
        <v>47</v>
      </c>
      <c r="G59" s="25">
        <v>8050</v>
      </c>
      <c r="H59" s="25">
        <f>20%*G59</f>
        <v>1610</v>
      </c>
      <c r="I59" s="26">
        <f t="shared" si="0"/>
        <v>9660</v>
      </c>
      <c r="J59" s="23">
        <v>44322</v>
      </c>
      <c r="K59" s="24" t="s">
        <v>10</v>
      </c>
    </row>
    <row r="60" spans="1:11">
      <c r="A60" s="21" t="s">
        <v>105</v>
      </c>
      <c r="B60" s="22" t="s">
        <v>3</v>
      </c>
      <c r="C60" s="22" t="s">
        <v>52</v>
      </c>
      <c r="D60" s="22" t="s">
        <v>113</v>
      </c>
      <c r="E60" s="23">
        <v>44287</v>
      </c>
      <c r="F60" s="24" t="s">
        <v>47</v>
      </c>
      <c r="G60" s="25">
        <v>8750</v>
      </c>
      <c r="H60" s="25">
        <f>20%*G60</f>
        <v>1750</v>
      </c>
      <c r="I60" s="26">
        <f t="shared" si="0"/>
        <v>10500</v>
      </c>
      <c r="J60" s="23">
        <v>44330</v>
      </c>
      <c r="K60" s="24" t="s">
        <v>10</v>
      </c>
    </row>
    <row r="61" spans="1:11">
      <c r="A61" s="21" t="s">
        <v>105</v>
      </c>
      <c r="B61" s="22" t="s">
        <v>2</v>
      </c>
      <c r="C61" s="22" t="s">
        <v>54</v>
      </c>
      <c r="D61" s="22" t="s">
        <v>114</v>
      </c>
      <c r="E61" s="23">
        <v>44296</v>
      </c>
      <c r="F61" s="24" t="s">
        <v>47</v>
      </c>
      <c r="G61" s="25">
        <v>1900</v>
      </c>
      <c r="H61" s="25">
        <f>20%*G61</f>
        <v>380</v>
      </c>
      <c r="I61" s="26">
        <f t="shared" si="0"/>
        <v>2280</v>
      </c>
      <c r="J61" s="23">
        <v>44330</v>
      </c>
      <c r="K61" s="24" t="s">
        <v>10</v>
      </c>
    </row>
    <row r="62" spans="1:11">
      <c r="A62" s="21" t="s">
        <v>105</v>
      </c>
      <c r="B62" s="22" t="s">
        <v>3</v>
      </c>
      <c r="C62" s="22" t="s">
        <v>74</v>
      </c>
      <c r="D62" s="22" t="s">
        <v>115</v>
      </c>
      <c r="E62" s="23">
        <v>44292</v>
      </c>
      <c r="F62" s="24" t="s">
        <v>47</v>
      </c>
      <c r="G62" s="25">
        <v>7590</v>
      </c>
      <c r="H62" s="25">
        <f>20%*G62</f>
        <v>1518</v>
      </c>
      <c r="I62" s="26">
        <f t="shared" si="0"/>
        <v>9108</v>
      </c>
      <c r="J62" s="23">
        <v>44330</v>
      </c>
      <c r="K62" s="24" t="s">
        <v>10</v>
      </c>
    </row>
    <row r="63" spans="1:11">
      <c r="A63" s="21" t="s">
        <v>105</v>
      </c>
      <c r="B63" s="22" t="s">
        <v>2</v>
      </c>
      <c r="C63" s="22" t="s">
        <v>67</v>
      </c>
      <c r="D63" s="22" t="s">
        <v>116</v>
      </c>
      <c r="E63" s="23">
        <v>44286</v>
      </c>
      <c r="F63" s="24" t="s">
        <v>44</v>
      </c>
      <c r="G63" s="25">
        <v>7705</v>
      </c>
      <c r="H63" s="25">
        <v>0</v>
      </c>
      <c r="I63" s="26">
        <f t="shared" si="0"/>
        <v>7705</v>
      </c>
      <c r="J63" s="23">
        <v>44320</v>
      </c>
      <c r="K63" s="24" t="s">
        <v>10</v>
      </c>
    </row>
    <row r="64" spans="1:11">
      <c r="A64" s="21" t="s">
        <v>105</v>
      </c>
      <c r="B64" s="22" t="s">
        <v>3</v>
      </c>
      <c r="C64" s="22" t="s">
        <v>76</v>
      </c>
      <c r="D64" s="22" t="s">
        <v>117</v>
      </c>
      <c r="E64" s="23">
        <v>44291</v>
      </c>
      <c r="F64" s="24" t="s">
        <v>47</v>
      </c>
      <c r="G64" s="25">
        <v>16560</v>
      </c>
      <c r="H64" s="25">
        <f t="shared" ref="H64:H72" si="3">20%*G64</f>
        <v>3312</v>
      </c>
      <c r="I64" s="26">
        <f t="shared" si="0"/>
        <v>19872</v>
      </c>
      <c r="J64" s="23">
        <v>44322</v>
      </c>
      <c r="K64" s="24" t="s">
        <v>10</v>
      </c>
    </row>
    <row r="65" spans="1:11">
      <c r="A65" s="21" t="s">
        <v>105</v>
      </c>
      <c r="B65" s="22" t="s">
        <v>3</v>
      </c>
      <c r="C65" s="22" t="s">
        <v>91</v>
      </c>
      <c r="D65" s="22" t="s">
        <v>118</v>
      </c>
      <c r="E65" s="23">
        <v>44277</v>
      </c>
      <c r="F65" s="24" t="s">
        <v>47</v>
      </c>
      <c r="G65" s="25">
        <v>6200</v>
      </c>
      <c r="H65" s="25">
        <f t="shared" si="3"/>
        <v>1240</v>
      </c>
      <c r="I65" s="26">
        <f t="shared" si="0"/>
        <v>7440</v>
      </c>
      <c r="J65" s="23">
        <v>44330</v>
      </c>
      <c r="K65" s="24" t="s">
        <v>10</v>
      </c>
    </row>
    <row r="66" spans="1:11">
      <c r="A66" s="21" t="s">
        <v>105</v>
      </c>
      <c r="B66" s="22" t="s">
        <v>3</v>
      </c>
      <c r="C66" s="22" t="s">
        <v>93</v>
      </c>
      <c r="D66" s="22" t="s">
        <v>119</v>
      </c>
      <c r="E66" s="23">
        <v>44287</v>
      </c>
      <c r="F66" s="24" t="s">
        <v>47</v>
      </c>
      <c r="G66" s="25">
        <v>9200</v>
      </c>
      <c r="H66" s="25">
        <f t="shared" si="3"/>
        <v>1840</v>
      </c>
      <c r="I66" s="26">
        <f t="shared" ref="I66:I129" si="4">G66+H66</f>
        <v>11040</v>
      </c>
      <c r="J66" s="23">
        <v>44335</v>
      </c>
      <c r="K66" s="24" t="s">
        <v>10</v>
      </c>
    </row>
    <row r="67" spans="1:11">
      <c r="A67" s="21" t="s">
        <v>105</v>
      </c>
      <c r="B67" s="22" t="s">
        <v>3</v>
      </c>
      <c r="C67" s="22" t="s">
        <v>95</v>
      </c>
      <c r="D67" s="22" t="s">
        <v>120</v>
      </c>
      <c r="E67" s="23">
        <v>44300</v>
      </c>
      <c r="F67" s="24" t="s">
        <v>47</v>
      </c>
      <c r="G67" s="25">
        <v>11960</v>
      </c>
      <c r="H67" s="25">
        <f t="shared" si="3"/>
        <v>2392</v>
      </c>
      <c r="I67" s="26">
        <f t="shared" si="4"/>
        <v>14352</v>
      </c>
      <c r="J67" s="23">
        <v>44322</v>
      </c>
      <c r="K67" s="24" t="s">
        <v>10</v>
      </c>
    </row>
    <row r="68" spans="1:11">
      <c r="A68" s="21" t="s">
        <v>105</v>
      </c>
      <c r="B68" s="22" t="s">
        <v>3</v>
      </c>
      <c r="C68" s="22" t="s">
        <v>121</v>
      </c>
      <c r="D68" s="22" t="s">
        <v>122</v>
      </c>
      <c r="E68" s="23">
        <v>44286</v>
      </c>
      <c r="F68" s="24" t="s">
        <v>47</v>
      </c>
      <c r="G68" s="25">
        <v>8100</v>
      </c>
      <c r="H68" s="25">
        <f t="shared" si="3"/>
        <v>1620</v>
      </c>
      <c r="I68" s="26">
        <f t="shared" si="4"/>
        <v>9720</v>
      </c>
      <c r="J68" s="23">
        <v>44330</v>
      </c>
      <c r="K68" s="24" t="s">
        <v>10</v>
      </c>
    </row>
    <row r="69" spans="1:11">
      <c r="A69" s="21" t="s">
        <v>105</v>
      </c>
      <c r="B69" s="22" t="s">
        <v>3</v>
      </c>
      <c r="C69" s="22" t="s">
        <v>123</v>
      </c>
      <c r="D69" s="22" t="s">
        <v>124</v>
      </c>
      <c r="E69" s="23">
        <v>44288</v>
      </c>
      <c r="F69" s="24" t="s">
        <v>47</v>
      </c>
      <c r="G69" s="25">
        <v>5590</v>
      </c>
      <c r="H69" s="25">
        <f t="shared" si="3"/>
        <v>1118</v>
      </c>
      <c r="I69" s="26">
        <f t="shared" si="4"/>
        <v>6708</v>
      </c>
      <c r="J69" s="23">
        <v>44330</v>
      </c>
      <c r="K69" s="24" t="s">
        <v>10</v>
      </c>
    </row>
    <row r="70" spans="1:11">
      <c r="A70" s="21" t="s">
        <v>105</v>
      </c>
      <c r="B70" s="22" t="s">
        <v>7</v>
      </c>
      <c r="C70" s="22" t="s">
        <v>125</v>
      </c>
      <c r="D70" s="22" t="s">
        <v>126</v>
      </c>
      <c r="E70" s="23">
        <v>44287</v>
      </c>
      <c r="F70" s="24" t="s">
        <v>47</v>
      </c>
      <c r="G70" s="25">
        <v>7560</v>
      </c>
      <c r="H70" s="25">
        <f t="shared" si="3"/>
        <v>1512</v>
      </c>
      <c r="I70" s="26">
        <f t="shared" si="4"/>
        <v>9072</v>
      </c>
      <c r="J70" s="23">
        <v>44337</v>
      </c>
      <c r="K70" s="24" t="s">
        <v>10</v>
      </c>
    </row>
    <row r="71" spans="1:11">
      <c r="A71" s="21" t="s">
        <v>105</v>
      </c>
      <c r="B71" s="22" t="s">
        <v>4</v>
      </c>
      <c r="C71" s="22" t="s">
        <v>127</v>
      </c>
      <c r="D71" s="22" t="s">
        <v>128</v>
      </c>
      <c r="E71" s="23">
        <v>44286</v>
      </c>
      <c r="F71" s="24" t="s">
        <v>47</v>
      </c>
      <c r="G71" s="25">
        <v>7500</v>
      </c>
      <c r="H71" s="25">
        <f t="shared" si="3"/>
        <v>1500</v>
      </c>
      <c r="I71" s="26">
        <f t="shared" si="4"/>
        <v>9000</v>
      </c>
      <c r="J71" s="23">
        <v>44330</v>
      </c>
      <c r="K71" s="24" t="s">
        <v>10</v>
      </c>
    </row>
    <row r="72" spans="1:11">
      <c r="A72" s="21" t="s">
        <v>105</v>
      </c>
      <c r="B72" s="22" t="s">
        <v>3</v>
      </c>
      <c r="C72" s="22" t="s">
        <v>129</v>
      </c>
      <c r="D72" s="22" t="s">
        <v>130</v>
      </c>
      <c r="E72" s="23">
        <v>44286</v>
      </c>
      <c r="F72" s="24" t="s">
        <v>47</v>
      </c>
      <c r="G72" s="25">
        <v>5200</v>
      </c>
      <c r="H72" s="25">
        <f t="shared" si="3"/>
        <v>1040</v>
      </c>
      <c r="I72" s="26">
        <f t="shared" si="4"/>
        <v>6240</v>
      </c>
      <c r="J72" s="23">
        <v>44330</v>
      </c>
      <c r="K72" s="24" t="s">
        <v>10</v>
      </c>
    </row>
    <row r="73" spans="1:11">
      <c r="A73" s="21" t="s">
        <v>105</v>
      </c>
      <c r="B73" s="22" t="s">
        <v>2</v>
      </c>
      <c r="C73" s="22" t="s">
        <v>131</v>
      </c>
      <c r="D73" s="22" t="s">
        <v>132</v>
      </c>
      <c r="E73" s="23">
        <v>44302</v>
      </c>
      <c r="F73" s="24" t="s">
        <v>44</v>
      </c>
      <c r="G73" s="25">
        <v>1200</v>
      </c>
      <c r="H73" s="25">
        <v>0</v>
      </c>
      <c r="I73" s="26">
        <f t="shared" si="4"/>
        <v>1200</v>
      </c>
      <c r="J73" s="23">
        <v>44330</v>
      </c>
      <c r="K73" s="24" t="s">
        <v>10</v>
      </c>
    </row>
    <row r="74" spans="1:11">
      <c r="A74" s="21" t="s">
        <v>105</v>
      </c>
      <c r="B74" s="22" t="s">
        <v>4</v>
      </c>
      <c r="C74" s="22" t="s">
        <v>133</v>
      </c>
      <c r="D74" s="22" t="s">
        <v>134</v>
      </c>
      <c r="E74" s="23">
        <v>44287</v>
      </c>
      <c r="F74" s="24" t="s">
        <v>47</v>
      </c>
      <c r="G74" s="25">
        <v>2900</v>
      </c>
      <c r="H74" s="25">
        <f>20%*G74</f>
        <v>580</v>
      </c>
      <c r="I74" s="26">
        <f t="shared" si="4"/>
        <v>3480</v>
      </c>
      <c r="J74" s="23">
        <v>44355</v>
      </c>
      <c r="K74" s="24" t="s">
        <v>10</v>
      </c>
    </row>
    <row r="75" spans="1:11">
      <c r="A75" s="21" t="s">
        <v>135</v>
      </c>
      <c r="B75" s="22" t="s">
        <v>5</v>
      </c>
      <c r="C75" s="22" t="s">
        <v>29</v>
      </c>
      <c r="D75" s="22" t="s">
        <v>136</v>
      </c>
      <c r="E75" s="23">
        <v>44316</v>
      </c>
      <c r="F75" s="24" t="s">
        <v>31</v>
      </c>
      <c r="G75" s="25">
        <v>9660</v>
      </c>
      <c r="H75" s="25">
        <v>0</v>
      </c>
      <c r="I75" s="26">
        <f t="shared" si="4"/>
        <v>9660</v>
      </c>
      <c r="J75" s="23">
        <v>44369</v>
      </c>
      <c r="K75" s="24" t="s">
        <v>10</v>
      </c>
    </row>
    <row r="76" spans="1:11">
      <c r="A76" s="21" t="s">
        <v>135</v>
      </c>
      <c r="B76" s="22" t="s">
        <v>5</v>
      </c>
      <c r="C76" s="22" t="s">
        <v>34</v>
      </c>
      <c r="D76" s="22" t="s">
        <v>137</v>
      </c>
      <c r="E76" s="23">
        <v>44316</v>
      </c>
      <c r="F76" s="24" t="s">
        <v>31</v>
      </c>
      <c r="G76" s="25">
        <v>16330</v>
      </c>
      <c r="H76" s="25">
        <v>0</v>
      </c>
      <c r="I76" s="26">
        <f t="shared" si="4"/>
        <v>16330</v>
      </c>
      <c r="J76" s="23">
        <v>44369</v>
      </c>
      <c r="K76" s="24" t="s">
        <v>10</v>
      </c>
    </row>
    <row r="77" spans="1:11">
      <c r="A77" s="21" t="s">
        <v>135</v>
      </c>
      <c r="B77" s="22" t="s">
        <v>6</v>
      </c>
      <c r="C77" s="22" t="s">
        <v>38</v>
      </c>
      <c r="D77" s="22" t="s">
        <v>138</v>
      </c>
      <c r="E77" s="23">
        <v>44319</v>
      </c>
      <c r="F77" s="24" t="s">
        <v>31</v>
      </c>
      <c r="G77" s="25">
        <v>11858</v>
      </c>
      <c r="H77" s="25">
        <f>20%*G77</f>
        <v>2371.6</v>
      </c>
      <c r="I77" s="26">
        <f t="shared" si="4"/>
        <v>14229.6</v>
      </c>
      <c r="J77" s="23">
        <v>44344</v>
      </c>
      <c r="K77" s="24" t="s">
        <v>10</v>
      </c>
    </row>
    <row r="78" spans="1:11">
      <c r="A78" s="21" t="s">
        <v>135</v>
      </c>
      <c r="B78" s="22" t="s">
        <v>2</v>
      </c>
      <c r="C78" s="22" t="s">
        <v>42</v>
      </c>
      <c r="D78" s="22" t="s">
        <v>139</v>
      </c>
      <c r="E78" s="23">
        <v>44328</v>
      </c>
      <c r="F78" s="24" t="s">
        <v>44</v>
      </c>
      <c r="G78" s="25">
        <v>8600</v>
      </c>
      <c r="H78" s="25">
        <v>0</v>
      </c>
      <c r="I78" s="26">
        <f t="shared" si="4"/>
        <v>8600</v>
      </c>
      <c r="J78" s="23">
        <v>44362</v>
      </c>
      <c r="K78" s="24" t="s">
        <v>10</v>
      </c>
    </row>
    <row r="79" spans="1:11">
      <c r="A79" s="21" t="s">
        <v>135</v>
      </c>
      <c r="B79" s="22" t="s">
        <v>3</v>
      </c>
      <c r="C79" s="22" t="s">
        <v>48</v>
      </c>
      <c r="D79" s="22" t="s">
        <v>140</v>
      </c>
      <c r="E79" s="23">
        <v>44320</v>
      </c>
      <c r="F79" s="24" t="s">
        <v>47</v>
      </c>
      <c r="G79" s="25">
        <v>3325</v>
      </c>
      <c r="H79" s="25">
        <f t="shared" ref="H79:H90" si="5">20%*G79</f>
        <v>665</v>
      </c>
      <c r="I79" s="26">
        <f t="shared" si="4"/>
        <v>3990</v>
      </c>
      <c r="J79" s="23">
        <v>44385</v>
      </c>
      <c r="K79" s="24" t="s">
        <v>10</v>
      </c>
    </row>
    <row r="80" spans="1:11">
      <c r="A80" s="21" t="s">
        <v>135</v>
      </c>
      <c r="B80" s="22" t="s">
        <v>3</v>
      </c>
      <c r="C80" s="22" t="s">
        <v>48</v>
      </c>
      <c r="D80" s="22" t="s">
        <v>141</v>
      </c>
      <c r="E80" s="23">
        <v>44320</v>
      </c>
      <c r="F80" s="24" t="s">
        <v>47</v>
      </c>
      <c r="G80" s="25">
        <v>5175</v>
      </c>
      <c r="H80" s="25">
        <f t="shared" si="5"/>
        <v>1035</v>
      </c>
      <c r="I80" s="26">
        <f t="shared" si="4"/>
        <v>6210</v>
      </c>
      <c r="J80" s="23">
        <v>44385</v>
      </c>
      <c r="K80" s="24" t="s">
        <v>10</v>
      </c>
    </row>
    <row r="81" spans="1:11">
      <c r="A81" s="21" t="s">
        <v>135</v>
      </c>
      <c r="B81" s="22" t="s">
        <v>3</v>
      </c>
      <c r="C81" s="22" t="s">
        <v>50</v>
      </c>
      <c r="D81" s="22" t="s">
        <v>142</v>
      </c>
      <c r="E81" s="23">
        <v>44320</v>
      </c>
      <c r="F81" s="24" t="s">
        <v>47</v>
      </c>
      <c r="G81" s="25">
        <v>7000</v>
      </c>
      <c r="H81" s="25">
        <f t="shared" si="5"/>
        <v>1400</v>
      </c>
      <c r="I81" s="26">
        <f t="shared" si="4"/>
        <v>8400</v>
      </c>
      <c r="J81" s="23">
        <v>44385</v>
      </c>
      <c r="K81" s="24" t="s">
        <v>10</v>
      </c>
    </row>
    <row r="82" spans="1:11">
      <c r="A82" s="21" t="s">
        <v>135</v>
      </c>
      <c r="B82" s="22" t="s">
        <v>3</v>
      </c>
      <c r="C82" s="22" t="s">
        <v>52</v>
      </c>
      <c r="D82" s="22" t="s">
        <v>143</v>
      </c>
      <c r="E82" s="23">
        <v>44319</v>
      </c>
      <c r="F82" s="24" t="s">
        <v>47</v>
      </c>
      <c r="G82" s="25">
        <v>8400</v>
      </c>
      <c r="H82" s="25">
        <f t="shared" si="5"/>
        <v>1680</v>
      </c>
      <c r="I82" s="26">
        <f t="shared" si="4"/>
        <v>10080</v>
      </c>
      <c r="J82" s="23">
        <v>44385</v>
      </c>
      <c r="K82" s="24" t="s">
        <v>10</v>
      </c>
    </row>
    <row r="83" spans="1:11">
      <c r="A83" s="21" t="s">
        <v>135</v>
      </c>
      <c r="B83" s="22" t="s">
        <v>2</v>
      </c>
      <c r="C83" s="22" t="s">
        <v>54</v>
      </c>
      <c r="D83" s="22" t="s">
        <v>144</v>
      </c>
      <c r="E83" s="23">
        <v>44320</v>
      </c>
      <c r="F83" s="24" t="s">
        <v>47</v>
      </c>
      <c r="G83" s="25">
        <v>2470</v>
      </c>
      <c r="H83" s="25">
        <f t="shared" si="5"/>
        <v>494</v>
      </c>
      <c r="I83" s="26">
        <f t="shared" si="4"/>
        <v>2964</v>
      </c>
      <c r="J83" s="23">
        <v>44349</v>
      </c>
      <c r="K83" s="24" t="s">
        <v>10</v>
      </c>
    </row>
    <row r="84" spans="1:11">
      <c r="A84" s="21" t="s">
        <v>135</v>
      </c>
      <c r="B84" s="22" t="s">
        <v>3</v>
      </c>
      <c r="C84" s="22" t="s">
        <v>74</v>
      </c>
      <c r="D84" s="22" t="s">
        <v>145</v>
      </c>
      <c r="E84" s="23">
        <v>44321</v>
      </c>
      <c r="F84" s="24" t="s">
        <v>47</v>
      </c>
      <c r="G84" s="25">
        <v>6600</v>
      </c>
      <c r="H84" s="25">
        <f t="shared" si="5"/>
        <v>1320</v>
      </c>
      <c r="I84" s="26">
        <f t="shared" si="4"/>
        <v>7920</v>
      </c>
      <c r="J84" s="23">
        <v>44385</v>
      </c>
      <c r="K84" s="24" t="s">
        <v>10</v>
      </c>
    </row>
    <row r="85" spans="1:11">
      <c r="A85" s="21" t="s">
        <v>105</v>
      </c>
      <c r="B85" s="22" t="s">
        <v>3</v>
      </c>
      <c r="C85" s="22" t="s">
        <v>103</v>
      </c>
      <c r="D85" s="22" t="s">
        <v>146</v>
      </c>
      <c r="E85" s="23">
        <v>44382</v>
      </c>
      <c r="F85" s="24" t="s">
        <v>47</v>
      </c>
      <c r="G85" s="25">
        <v>5400</v>
      </c>
      <c r="H85" s="25">
        <f t="shared" si="5"/>
        <v>1080</v>
      </c>
      <c r="I85" s="26">
        <f t="shared" si="4"/>
        <v>6480</v>
      </c>
      <c r="J85" s="23">
        <v>44433</v>
      </c>
      <c r="K85" s="24" t="s">
        <v>10</v>
      </c>
    </row>
    <row r="86" spans="1:11">
      <c r="A86" s="21" t="s">
        <v>135</v>
      </c>
      <c r="B86" s="22" t="s">
        <v>3</v>
      </c>
      <c r="C86" s="22" t="s">
        <v>76</v>
      </c>
      <c r="D86" s="22" t="s">
        <v>147</v>
      </c>
      <c r="E86" s="23">
        <v>44320</v>
      </c>
      <c r="F86" s="24" t="s">
        <v>47</v>
      </c>
      <c r="G86" s="25">
        <v>14400</v>
      </c>
      <c r="H86" s="25">
        <f t="shared" si="5"/>
        <v>2880</v>
      </c>
      <c r="I86" s="26">
        <f t="shared" si="4"/>
        <v>17280</v>
      </c>
      <c r="J86" s="23">
        <v>44376</v>
      </c>
      <c r="K86" s="24" t="s">
        <v>10</v>
      </c>
    </row>
    <row r="87" spans="1:11">
      <c r="A87" s="21" t="s">
        <v>135</v>
      </c>
      <c r="B87" s="22" t="s">
        <v>3</v>
      </c>
      <c r="C87" s="22" t="s">
        <v>91</v>
      </c>
      <c r="D87" s="22" t="s">
        <v>148</v>
      </c>
      <c r="E87" s="23">
        <v>44312</v>
      </c>
      <c r="F87" s="24" t="s">
        <v>47</v>
      </c>
      <c r="G87" s="25">
        <v>6820</v>
      </c>
      <c r="H87" s="25">
        <f t="shared" si="5"/>
        <v>1364</v>
      </c>
      <c r="I87" s="26">
        <f t="shared" si="4"/>
        <v>8184</v>
      </c>
      <c r="J87" s="23">
        <v>44376</v>
      </c>
      <c r="K87" s="24" t="s">
        <v>10</v>
      </c>
    </row>
    <row r="88" spans="1:11">
      <c r="A88" s="21" t="s">
        <v>135</v>
      </c>
      <c r="B88" s="22" t="s">
        <v>3</v>
      </c>
      <c r="C88" s="22" t="s">
        <v>93</v>
      </c>
      <c r="D88" s="22" t="s">
        <v>149</v>
      </c>
      <c r="E88" s="23">
        <v>44319</v>
      </c>
      <c r="F88" s="24" t="s">
        <v>47</v>
      </c>
      <c r="G88" s="25">
        <v>8000</v>
      </c>
      <c r="H88" s="25">
        <f t="shared" si="5"/>
        <v>1600</v>
      </c>
      <c r="I88" s="26">
        <f t="shared" si="4"/>
        <v>9600</v>
      </c>
      <c r="J88" s="23">
        <v>44385</v>
      </c>
      <c r="K88" s="24" t="s">
        <v>10</v>
      </c>
    </row>
    <row r="89" spans="1:11">
      <c r="A89" s="21" t="s">
        <v>135</v>
      </c>
      <c r="B89" s="22" t="s">
        <v>3</v>
      </c>
      <c r="C89" s="22" t="s">
        <v>95</v>
      </c>
      <c r="D89" s="22" t="s">
        <v>150</v>
      </c>
      <c r="E89" s="23">
        <v>44319</v>
      </c>
      <c r="F89" s="24" t="s">
        <v>47</v>
      </c>
      <c r="G89" s="25">
        <v>11440</v>
      </c>
      <c r="H89" s="25">
        <f t="shared" si="5"/>
        <v>2288</v>
      </c>
      <c r="I89" s="26">
        <f t="shared" si="4"/>
        <v>13728</v>
      </c>
      <c r="J89" s="23">
        <v>44376</v>
      </c>
      <c r="K89" s="24" t="s">
        <v>10</v>
      </c>
    </row>
    <row r="90" spans="1:11">
      <c r="A90" s="21" t="s">
        <v>135</v>
      </c>
      <c r="B90" s="22" t="s">
        <v>3</v>
      </c>
      <c r="C90" s="22" t="s">
        <v>121</v>
      </c>
      <c r="D90" s="22" t="s">
        <v>151</v>
      </c>
      <c r="E90" s="23">
        <v>44319</v>
      </c>
      <c r="F90" s="24" t="s">
        <v>47</v>
      </c>
      <c r="G90" s="25">
        <v>9000</v>
      </c>
      <c r="H90" s="25">
        <f t="shared" si="5"/>
        <v>1800</v>
      </c>
      <c r="I90" s="26">
        <f t="shared" si="4"/>
        <v>10800</v>
      </c>
      <c r="J90" s="23">
        <v>44385</v>
      </c>
      <c r="K90" s="24" t="s">
        <v>10</v>
      </c>
    </row>
    <row r="91" spans="1:11">
      <c r="A91" s="21" t="s">
        <v>135</v>
      </c>
      <c r="B91" s="22" t="s">
        <v>2</v>
      </c>
      <c r="C91" s="22" t="s">
        <v>152</v>
      </c>
      <c r="D91" s="22" t="s">
        <v>153</v>
      </c>
      <c r="E91" s="23">
        <v>44326</v>
      </c>
      <c r="F91" s="24" t="s">
        <v>44</v>
      </c>
      <c r="G91" s="25">
        <v>7600</v>
      </c>
      <c r="H91" s="25">
        <v>0</v>
      </c>
      <c r="I91" s="26">
        <f t="shared" si="4"/>
        <v>7600</v>
      </c>
      <c r="J91" s="23">
        <v>44362</v>
      </c>
      <c r="K91" s="24" t="s">
        <v>10</v>
      </c>
    </row>
    <row r="92" spans="1:11">
      <c r="A92" s="21" t="s">
        <v>135</v>
      </c>
      <c r="B92" s="22" t="s">
        <v>3</v>
      </c>
      <c r="C92" s="22" t="s">
        <v>123</v>
      </c>
      <c r="D92" s="22" t="s">
        <v>154</v>
      </c>
      <c r="E92" s="23">
        <v>44319</v>
      </c>
      <c r="F92" s="24" t="s">
        <v>47</v>
      </c>
      <c r="G92" s="25">
        <v>430</v>
      </c>
      <c r="H92" s="25">
        <f t="shared" ref="H92:H98" si="6">20%*G92</f>
        <v>86</v>
      </c>
      <c r="I92" s="26">
        <f t="shared" si="4"/>
        <v>516</v>
      </c>
      <c r="J92" s="23">
        <v>44376</v>
      </c>
      <c r="K92" s="24" t="s">
        <v>10</v>
      </c>
    </row>
    <row r="93" spans="1:11">
      <c r="A93" s="21" t="s">
        <v>135</v>
      </c>
      <c r="B93" s="22" t="s">
        <v>3</v>
      </c>
      <c r="C93" s="22" t="s">
        <v>123</v>
      </c>
      <c r="D93" s="22" t="s">
        <v>155</v>
      </c>
      <c r="E93" s="23">
        <v>44319</v>
      </c>
      <c r="F93" s="24" t="s">
        <v>47</v>
      </c>
      <c r="G93" s="25">
        <v>9500</v>
      </c>
      <c r="H93" s="25">
        <f t="shared" si="6"/>
        <v>1900</v>
      </c>
      <c r="I93" s="26">
        <f t="shared" si="4"/>
        <v>11400</v>
      </c>
      <c r="J93" s="23">
        <v>44376</v>
      </c>
      <c r="K93" s="24" t="s">
        <v>10</v>
      </c>
    </row>
    <row r="94" spans="1:11">
      <c r="A94" s="21" t="s">
        <v>135</v>
      </c>
      <c r="B94" s="22" t="s">
        <v>7</v>
      </c>
      <c r="C94" s="22" t="s">
        <v>125</v>
      </c>
      <c r="D94" s="22" t="s">
        <v>156</v>
      </c>
      <c r="E94" s="23">
        <v>44316</v>
      </c>
      <c r="F94" s="24" t="s">
        <v>47</v>
      </c>
      <c r="G94" s="25">
        <v>8820</v>
      </c>
      <c r="H94" s="25">
        <f t="shared" si="6"/>
        <v>1764</v>
      </c>
      <c r="I94" s="26">
        <f t="shared" si="4"/>
        <v>10584</v>
      </c>
      <c r="J94" s="23">
        <v>44361</v>
      </c>
      <c r="K94" s="24" t="s">
        <v>10</v>
      </c>
    </row>
    <row r="95" spans="1:11">
      <c r="A95" s="21" t="s">
        <v>135</v>
      </c>
      <c r="B95" s="22" t="s">
        <v>4</v>
      </c>
      <c r="C95" s="22" t="s">
        <v>127</v>
      </c>
      <c r="D95" s="22" t="s">
        <v>157</v>
      </c>
      <c r="E95" s="23">
        <v>44319</v>
      </c>
      <c r="F95" s="24" t="s">
        <v>47</v>
      </c>
      <c r="G95" s="25">
        <v>11000</v>
      </c>
      <c r="H95" s="25">
        <f t="shared" si="6"/>
        <v>2200</v>
      </c>
      <c r="I95" s="26">
        <f t="shared" si="4"/>
        <v>13200</v>
      </c>
      <c r="J95" s="23">
        <v>44369</v>
      </c>
      <c r="K95" s="24" t="s">
        <v>10</v>
      </c>
    </row>
    <row r="96" spans="1:11">
      <c r="A96" s="21" t="s">
        <v>135</v>
      </c>
      <c r="B96" s="22" t="s">
        <v>3</v>
      </c>
      <c r="C96" s="22" t="s">
        <v>129</v>
      </c>
      <c r="D96" s="22" t="s">
        <v>158</v>
      </c>
      <c r="E96" s="23">
        <v>44326</v>
      </c>
      <c r="F96" s="24" t="s">
        <v>47</v>
      </c>
      <c r="G96" s="25">
        <v>400</v>
      </c>
      <c r="H96" s="25">
        <f t="shared" si="6"/>
        <v>80</v>
      </c>
      <c r="I96" s="26">
        <f t="shared" si="4"/>
        <v>480</v>
      </c>
      <c r="J96" s="23">
        <v>44376</v>
      </c>
      <c r="K96" s="24" t="s">
        <v>10</v>
      </c>
    </row>
    <row r="97" spans="1:11">
      <c r="A97" s="21" t="s">
        <v>135</v>
      </c>
      <c r="B97" s="22" t="s">
        <v>3</v>
      </c>
      <c r="C97" s="22" t="s">
        <v>129</v>
      </c>
      <c r="D97" s="22" t="s">
        <v>159</v>
      </c>
      <c r="E97" s="23">
        <v>44326</v>
      </c>
      <c r="F97" s="24" t="s">
        <v>47</v>
      </c>
      <c r="G97" s="25">
        <v>8930</v>
      </c>
      <c r="H97" s="25">
        <f t="shared" si="6"/>
        <v>1786</v>
      </c>
      <c r="I97" s="26">
        <f t="shared" si="4"/>
        <v>10716</v>
      </c>
      <c r="J97" s="23">
        <v>44385</v>
      </c>
      <c r="K97" s="24" t="s">
        <v>10</v>
      </c>
    </row>
    <row r="98" spans="1:11">
      <c r="A98" s="21" t="s">
        <v>135</v>
      </c>
      <c r="B98" s="22" t="s">
        <v>4</v>
      </c>
      <c r="C98" s="22" t="s">
        <v>133</v>
      </c>
      <c r="D98" s="22" t="s">
        <v>160</v>
      </c>
      <c r="E98" s="23">
        <v>44319</v>
      </c>
      <c r="F98" s="24" t="s">
        <v>47</v>
      </c>
      <c r="G98" s="25">
        <v>12180</v>
      </c>
      <c r="H98" s="25">
        <f t="shared" si="6"/>
        <v>2436</v>
      </c>
      <c r="I98" s="26">
        <f t="shared" si="4"/>
        <v>14616</v>
      </c>
      <c r="J98" s="23">
        <v>44369</v>
      </c>
      <c r="K98" s="24" t="s">
        <v>10</v>
      </c>
    </row>
    <row r="99" spans="1:11">
      <c r="A99" s="21" t="s">
        <v>161</v>
      </c>
      <c r="B99" s="22" t="s">
        <v>5</v>
      </c>
      <c r="C99" s="22" t="s">
        <v>29</v>
      </c>
      <c r="D99" s="22" t="s">
        <v>162</v>
      </c>
      <c r="E99" s="23">
        <v>44348</v>
      </c>
      <c r="F99" s="24" t="s">
        <v>31</v>
      </c>
      <c r="G99" s="25">
        <v>7360</v>
      </c>
      <c r="H99" s="25">
        <v>0</v>
      </c>
      <c r="I99" s="26">
        <f t="shared" si="4"/>
        <v>7360</v>
      </c>
      <c r="J99" s="23">
        <v>44406</v>
      </c>
      <c r="K99" s="24" t="s">
        <v>10</v>
      </c>
    </row>
    <row r="100" spans="1:11">
      <c r="A100" s="21" t="s">
        <v>161</v>
      </c>
      <c r="B100" s="22" t="s">
        <v>5</v>
      </c>
      <c r="C100" s="22" t="s">
        <v>34</v>
      </c>
      <c r="D100" s="22" t="s">
        <v>163</v>
      </c>
      <c r="E100" s="23">
        <v>44345</v>
      </c>
      <c r="F100" s="24" t="s">
        <v>31</v>
      </c>
      <c r="G100" s="25">
        <v>14910</v>
      </c>
      <c r="H100" s="25">
        <v>0</v>
      </c>
      <c r="I100" s="26">
        <f t="shared" si="4"/>
        <v>14910</v>
      </c>
      <c r="J100" s="23">
        <v>44393</v>
      </c>
      <c r="K100" s="24" t="s">
        <v>10</v>
      </c>
    </row>
    <row r="101" spans="1:11">
      <c r="A101" s="21" t="s">
        <v>161</v>
      </c>
      <c r="B101" s="22" t="s">
        <v>6</v>
      </c>
      <c r="C101" s="22" t="s">
        <v>38</v>
      </c>
      <c r="D101" s="22" t="s">
        <v>164</v>
      </c>
      <c r="E101" s="23">
        <v>44348</v>
      </c>
      <c r="F101" s="24" t="s">
        <v>31</v>
      </c>
      <c r="G101" s="25">
        <v>11319</v>
      </c>
      <c r="H101" s="25">
        <f>20%*G101</f>
        <v>2263.8000000000002</v>
      </c>
      <c r="I101" s="26">
        <f t="shared" si="4"/>
        <v>13582.8</v>
      </c>
      <c r="J101" s="23">
        <v>44377</v>
      </c>
      <c r="K101" s="24" t="s">
        <v>10</v>
      </c>
    </row>
    <row r="102" spans="1:11">
      <c r="A102" s="21" t="s">
        <v>161</v>
      </c>
      <c r="B102" s="22" t="s">
        <v>2</v>
      </c>
      <c r="C102" s="22" t="s">
        <v>42</v>
      </c>
      <c r="D102" s="22" t="s">
        <v>165</v>
      </c>
      <c r="E102" s="23">
        <v>44385</v>
      </c>
      <c r="F102" s="24" t="s">
        <v>44</v>
      </c>
      <c r="G102" s="25">
        <v>9030</v>
      </c>
      <c r="H102" s="25">
        <v>0</v>
      </c>
      <c r="I102" s="26">
        <f t="shared" si="4"/>
        <v>9030</v>
      </c>
      <c r="J102" s="23">
        <v>44417</v>
      </c>
      <c r="K102" s="24" t="s">
        <v>10</v>
      </c>
    </row>
    <row r="103" spans="1:11">
      <c r="A103" s="21" t="s">
        <v>161</v>
      </c>
      <c r="B103" s="22" t="s">
        <v>3</v>
      </c>
      <c r="C103" s="22" t="s">
        <v>48</v>
      </c>
      <c r="D103" s="22" t="s">
        <v>166</v>
      </c>
      <c r="E103" s="23">
        <v>44350</v>
      </c>
      <c r="F103" s="24" t="s">
        <v>47</v>
      </c>
      <c r="G103" s="25">
        <v>9225</v>
      </c>
      <c r="H103" s="25">
        <f t="shared" ref="H103:H113" si="7">20%*G103</f>
        <v>1845</v>
      </c>
      <c r="I103" s="26">
        <f t="shared" si="4"/>
        <v>11070</v>
      </c>
      <c r="J103" s="23">
        <v>44405</v>
      </c>
      <c r="K103" s="24" t="s">
        <v>10</v>
      </c>
    </row>
    <row r="104" spans="1:11">
      <c r="A104" s="21" t="s">
        <v>161</v>
      </c>
      <c r="B104" s="22" t="s">
        <v>3</v>
      </c>
      <c r="C104" s="22" t="s">
        <v>50</v>
      </c>
      <c r="D104" s="22" t="s">
        <v>167</v>
      </c>
      <c r="E104" s="23">
        <v>44348</v>
      </c>
      <c r="F104" s="24" t="s">
        <v>47</v>
      </c>
      <c r="G104" s="25">
        <v>7350</v>
      </c>
      <c r="H104" s="25">
        <f t="shared" si="7"/>
        <v>1470</v>
      </c>
      <c r="I104" s="26">
        <f t="shared" si="4"/>
        <v>8820</v>
      </c>
      <c r="J104" s="23">
        <v>44391</v>
      </c>
      <c r="K104" s="24" t="s">
        <v>10</v>
      </c>
    </row>
    <row r="105" spans="1:11">
      <c r="A105" s="21" t="s">
        <v>161</v>
      </c>
      <c r="B105" s="22" t="s">
        <v>3</v>
      </c>
      <c r="C105" s="22" t="s">
        <v>52</v>
      </c>
      <c r="D105" s="22" t="s">
        <v>168</v>
      </c>
      <c r="E105" s="23">
        <v>44348</v>
      </c>
      <c r="F105" s="24" t="s">
        <v>47</v>
      </c>
      <c r="G105" s="25">
        <v>7000</v>
      </c>
      <c r="H105" s="25">
        <f t="shared" si="7"/>
        <v>1400</v>
      </c>
      <c r="I105" s="26">
        <f t="shared" si="4"/>
        <v>8400</v>
      </c>
      <c r="J105" s="23">
        <v>44385</v>
      </c>
      <c r="K105" s="24" t="s">
        <v>10</v>
      </c>
    </row>
    <row r="106" spans="1:11">
      <c r="A106" s="21" t="s">
        <v>161</v>
      </c>
      <c r="B106" s="22" t="s">
        <v>2</v>
      </c>
      <c r="C106" s="22" t="s">
        <v>54</v>
      </c>
      <c r="D106" s="22" t="s">
        <v>169</v>
      </c>
      <c r="E106" s="23">
        <v>44349</v>
      </c>
      <c r="F106" s="24" t="s">
        <v>47</v>
      </c>
      <c r="G106" s="25">
        <v>1900</v>
      </c>
      <c r="H106" s="25">
        <f t="shared" si="7"/>
        <v>380</v>
      </c>
      <c r="I106" s="26">
        <f t="shared" si="4"/>
        <v>2280</v>
      </c>
      <c r="J106" s="23">
        <v>44382</v>
      </c>
      <c r="K106" s="24" t="s">
        <v>10</v>
      </c>
    </row>
    <row r="107" spans="1:11">
      <c r="A107" s="21" t="s">
        <v>161</v>
      </c>
      <c r="B107" s="22" t="s">
        <v>3</v>
      </c>
      <c r="C107" s="22" t="s">
        <v>74</v>
      </c>
      <c r="D107" s="22" t="s">
        <v>170</v>
      </c>
      <c r="E107" s="23">
        <v>44348</v>
      </c>
      <c r="F107" s="24" t="s">
        <v>47</v>
      </c>
      <c r="G107" s="25">
        <v>6270</v>
      </c>
      <c r="H107" s="25">
        <f t="shared" si="7"/>
        <v>1254</v>
      </c>
      <c r="I107" s="26">
        <f t="shared" si="4"/>
        <v>7524</v>
      </c>
      <c r="J107" s="23">
        <v>44385</v>
      </c>
      <c r="K107" s="24" t="s">
        <v>10</v>
      </c>
    </row>
    <row r="108" spans="1:11">
      <c r="A108" s="21" t="s">
        <v>161</v>
      </c>
      <c r="B108" s="22" t="s">
        <v>3</v>
      </c>
      <c r="C108" s="22" t="s">
        <v>103</v>
      </c>
      <c r="D108" s="22" t="s">
        <v>171</v>
      </c>
      <c r="E108" s="23">
        <v>44382</v>
      </c>
      <c r="F108" s="24" t="s">
        <v>47</v>
      </c>
      <c r="G108" s="25">
        <v>6300</v>
      </c>
      <c r="H108" s="25">
        <f t="shared" si="7"/>
        <v>1260</v>
      </c>
      <c r="I108" s="26">
        <f t="shared" si="4"/>
        <v>7560</v>
      </c>
      <c r="J108" s="23">
        <v>44433</v>
      </c>
      <c r="K108" s="24" t="s">
        <v>10</v>
      </c>
    </row>
    <row r="109" spans="1:11">
      <c r="A109" s="21" t="s">
        <v>161</v>
      </c>
      <c r="B109" s="22" t="s">
        <v>3</v>
      </c>
      <c r="C109" s="22" t="s">
        <v>76</v>
      </c>
      <c r="D109" s="22" t="s">
        <v>172</v>
      </c>
      <c r="E109" s="23">
        <v>44352</v>
      </c>
      <c r="F109" s="24" t="s">
        <v>47</v>
      </c>
      <c r="G109" s="25">
        <v>13680</v>
      </c>
      <c r="H109" s="25">
        <f t="shared" si="7"/>
        <v>2736</v>
      </c>
      <c r="I109" s="26">
        <f t="shared" si="4"/>
        <v>16416</v>
      </c>
      <c r="J109" s="23">
        <v>44398</v>
      </c>
      <c r="K109" s="24" t="s">
        <v>10</v>
      </c>
    </row>
    <row r="110" spans="1:11">
      <c r="A110" s="21" t="s">
        <v>161</v>
      </c>
      <c r="B110" s="22" t="s">
        <v>3</v>
      </c>
      <c r="C110" s="22" t="s">
        <v>91</v>
      </c>
      <c r="D110" s="22" t="s">
        <v>173</v>
      </c>
      <c r="E110" s="23">
        <v>44337</v>
      </c>
      <c r="F110" s="24" t="s">
        <v>47</v>
      </c>
      <c r="G110" s="25">
        <v>6510</v>
      </c>
      <c r="H110" s="25">
        <f t="shared" si="7"/>
        <v>1302</v>
      </c>
      <c r="I110" s="26">
        <f t="shared" si="4"/>
        <v>7812</v>
      </c>
      <c r="J110" s="23">
        <v>44405</v>
      </c>
      <c r="K110" s="24" t="s">
        <v>10</v>
      </c>
    </row>
    <row r="111" spans="1:11">
      <c r="A111" s="21" t="s">
        <v>161</v>
      </c>
      <c r="B111" s="22" t="s">
        <v>3</v>
      </c>
      <c r="C111" s="22" t="s">
        <v>93</v>
      </c>
      <c r="D111" s="22" t="s">
        <v>174</v>
      </c>
      <c r="E111" s="23">
        <v>44348</v>
      </c>
      <c r="F111" s="24" t="s">
        <v>47</v>
      </c>
      <c r="G111" s="25">
        <v>7600</v>
      </c>
      <c r="H111" s="25">
        <f t="shared" si="7"/>
        <v>1520</v>
      </c>
      <c r="I111" s="26">
        <f t="shared" si="4"/>
        <v>9120</v>
      </c>
      <c r="J111" s="23">
        <v>44385</v>
      </c>
      <c r="K111" s="24" t="s">
        <v>10</v>
      </c>
    </row>
    <row r="112" spans="1:11">
      <c r="A112" s="21" t="s">
        <v>161</v>
      </c>
      <c r="B112" s="22" t="s">
        <v>3</v>
      </c>
      <c r="C112" s="22" t="s">
        <v>95</v>
      </c>
      <c r="D112" s="22" t="s">
        <v>175</v>
      </c>
      <c r="E112" s="23">
        <v>44345</v>
      </c>
      <c r="F112" s="24" t="s">
        <v>47</v>
      </c>
      <c r="G112" s="25">
        <v>8840</v>
      </c>
      <c r="H112" s="25">
        <f t="shared" si="7"/>
        <v>1768</v>
      </c>
      <c r="I112" s="26">
        <f t="shared" si="4"/>
        <v>10608</v>
      </c>
      <c r="J112" s="23">
        <v>44385</v>
      </c>
      <c r="K112" s="24" t="s">
        <v>10</v>
      </c>
    </row>
    <row r="113" spans="1:11">
      <c r="A113" s="21" t="s">
        <v>161</v>
      </c>
      <c r="B113" s="22" t="s">
        <v>3</v>
      </c>
      <c r="C113" s="22" t="s">
        <v>121</v>
      </c>
      <c r="D113" s="22" t="s">
        <v>176</v>
      </c>
      <c r="E113" s="23">
        <v>44344</v>
      </c>
      <c r="F113" s="24" t="s">
        <v>47</v>
      </c>
      <c r="G113" s="25">
        <v>8550</v>
      </c>
      <c r="H113" s="25">
        <f t="shared" si="7"/>
        <v>1710</v>
      </c>
      <c r="I113" s="26">
        <f t="shared" si="4"/>
        <v>10260</v>
      </c>
      <c r="J113" s="23">
        <v>44385</v>
      </c>
      <c r="K113" s="24" t="s">
        <v>10</v>
      </c>
    </row>
    <row r="114" spans="1:11">
      <c r="A114" s="21" t="s">
        <v>161</v>
      </c>
      <c r="B114" s="22" t="s">
        <v>2</v>
      </c>
      <c r="C114" s="22" t="s">
        <v>152</v>
      </c>
      <c r="D114" s="22" t="s">
        <v>177</v>
      </c>
      <c r="E114" s="23">
        <v>44361</v>
      </c>
      <c r="F114" s="24" t="s">
        <v>44</v>
      </c>
      <c r="G114" s="25">
        <v>7600</v>
      </c>
      <c r="H114" s="25">
        <v>0</v>
      </c>
      <c r="I114" s="26">
        <f t="shared" si="4"/>
        <v>7600</v>
      </c>
      <c r="J114" s="23">
        <v>44397</v>
      </c>
      <c r="K114" s="24" t="s">
        <v>10</v>
      </c>
    </row>
    <row r="115" spans="1:11">
      <c r="A115" s="21" t="s">
        <v>161</v>
      </c>
      <c r="B115" s="22" t="s">
        <v>3</v>
      </c>
      <c r="C115" s="22" t="s">
        <v>123</v>
      </c>
      <c r="D115" s="22" t="s">
        <v>178</v>
      </c>
      <c r="E115" s="23">
        <v>44348</v>
      </c>
      <c r="F115" s="24" t="s">
        <v>47</v>
      </c>
      <c r="G115" s="25">
        <v>9500</v>
      </c>
      <c r="H115" s="25">
        <f>20%*G115</f>
        <v>1900</v>
      </c>
      <c r="I115" s="26">
        <f t="shared" si="4"/>
        <v>11400</v>
      </c>
      <c r="J115" s="23">
        <v>44391</v>
      </c>
      <c r="K115" s="24" t="s">
        <v>10</v>
      </c>
    </row>
    <row r="116" spans="1:11">
      <c r="A116" s="21" t="s">
        <v>161</v>
      </c>
      <c r="B116" s="22" t="s">
        <v>7</v>
      </c>
      <c r="C116" s="22" t="s">
        <v>125</v>
      </c>
      <c r="D116" s="22" t="s">
        <v>179</v>
      </c>
      <c r="E116" s="23">
        <v>44350</v>
      </c>
      <c r="F116" s="24" t="s">
        <v>47</v>
      </c>
      <c r="G116" s="25">
        <v>6300</v>
      </c>
      <c r="H116" s="25">
        <f>20%*G116</f>
        <v>1260</v>
      </c>
      <c r="I116" s="26">
        <f t="shared" si="4"/>
        <v>7560</v>
      </c>
      <c r="J116" s="23">
        <v>44392</v>
      </c>
      <c r="K116" s="24" t="s">
        <v>10</v>
      </c>
    </row>
    <row r="117" spans="1:11">
      <c r="A117" s="21" t="s">
        <v>161</v>
      </c>
      <c r="B117" s="22" t="s">
        <v>4</v>
      </c>
      <c r="C117" s="22" t="s">
        <v>127</v>
      </c>
      <c r="D117" s="22" t="s">
        <v>180</v>
      </c>
      <c r="E117" s="23">
        <v>44337</v>
      </c>
      <c r="F117" s="24" t="s">
        <v>47</v>
      </c>
      <c r="G117" s="25">
        <v>5000</v>
      </c>
      <c r="H117" s="25">
        <f>20%*G117</f>
        <v>1000</v>
      </c>
      <c r="I117" s="26">
        <f t="shared" si="4"/>
        <v>6000</v>
      </c>
      <c r="J117" s="23">
        <v>44393</v>
      </c>
      <c r="K117" s="24" t="s">
        <v>10</v>
      </c>
    </row>
    <row r="118" spans="1:11">
      <c r="A118" s="21" t="s">
        <v>161</v>
      </c>
      <c r="B118" s="22" t="s">
        <v>3</v>
      </c>
      <c r="C118" s="22" t="s">
        <v>129</v>
      </c>
      <c r="D118" s="22" t="s">
        <v>181</v>
      </c>
      <c r="E118" s="23">
        <v>44350</v>
      </c>
      <c r="F118" s="24" t="s">
        <v>47</v>
      </c>
      <c r="G118" s="25">
        <v>9400</v>
      </c>
      <c r="H118" s="25">
        <f>20%*G118</f>
        <v>1880</v>
      </c>
      <c r="I118" s="26">
        <f t="shared" si="4"/>
        <v>11280</v>
      </c>
      <c r="J118" s="23">
        <v>44385</v>
      </c>
      <c r="K118" s="24" t="s">
        <v>10</v>
      </c>
    </row>
    <row r="119" spans="1:11">
      <c r="A119" s="21" t="s">
        <v>161</v>
      </c>
      <c r="B119" s="22" t="s">
        <v>4</v>
      </c>
      <c r="C119" s="22" t="s">
        <v>133</v>
      </c>
      <c r="D119" s="22" t="s">
        <v>182</v>
      </c>
      <c r="E119" s="23">
        <v>44345</v>
      </c>
      <c r="F119" s="24" t="s">
        <v>47</v>
      </c>
      <c r="G119" s="25">
        <v>11600</v>
      </c>
      <c r="H119" s="25">
        <f>20%*G119</f>
        <v>2320</v>
      </c>
      <c r="I119" s="26">
        <f t="shared" si="4"/>
        <v>13920</v>
      </c>
      <c r="J119" s="23">
        <v>44393</v>
      </c>
      <c r="K119" s="24" t="s">
        <v>10</v>
      </c>
    </row>
    <row r="120" spans="1:11">
      <c r="A120" s="21" t="s">
        <v>161</v>
      </c>
      <c r="B120" s="22" t="s">
        <v>5</v>
      </c>
      <c r="C120" s="22" t="s">
        <v>183</v>
      </c>
      <c r="D120" s="22" t="s">
        <v>184</v>
      </c>
      <c r="E120" s="23">
        <v>44406</v>
      </c>
      <c r="F120" s="24" t="s">
        <v>47</v>
      </c>
      <c r="G120" s="25">
        <v>3600</v>
      </c>
      <c r="H120" s="25">
        <v>0</v>
      </c>
      <c r="I120" s="26">
        <f t="shared" si="4"/>
        <v>3600</v>
      </c>
      <c r="J120" s="23">
        <v>44449</v>
      </c>
      <c r="K120" s="24" t="s">
        <v>10</v>
      </c>
    </row>
    <row r="121" spans="1:11">
      <c r="A121" s="21" t="s">
        <v>185</v>
      </c>
      <c r="B121" s="27" t="s">
        <v>5</v>
      </c>
      <c r="C121" s="22" t="s">
        <v>29</v>
      </c>
      <c r="D121" s="28" t="s">
        <v>186</v>
      </c>
      <c r="E121" s="28">
        <v>44377</v>
      </c>
      <c r="F121" s="29" t="s">
        <v>31</v>
      </c>
      <c r="G121" s="30">
        <v>10120</v>
      </c>
      <c r="H121" s="30">
        <v>0</v>
      </c>
      <c r="I121" s="31">
        <f t="shared" si="4"/>
        <v>10120</v>
      </c>
      <c r="J121" s="32">
        <v>44435</v>
      </c>
      <c r="K121" s="28" t="s">
        <v>10</v>
      </c>
    </row>
    <row r="122" spans="1:11">
      <c r="A122" s="21" t="s">
        <v>185</v>
      </c>
      <c r="B122" s="22" t="s">
        <v>5</v>
      </c>
      <c r="C122" s="22" t="s">
        <v>34</v>
      </c>
      <c r="D122" s="22" t="s">
        <v>187</v>
      </c>
      <c r="E122" s="23">
        <v>44377</v>
      </c>
      <c r="F122" s="24" t="s">
        <v>31</v>
      </c>
      <c r="G122" s="25">
        <v>15620</v>
      </c>
      <c r="H122" s="25">
        <v>0</v>
      </c>
      <c r="I122" s="26">
        <f t="shared" si="4"/>
        <v>15620</v>
      </c>
      <c r="J122" s="23">
        <v>44421</v>
      </c>
      <c r="K122" s="24" t="s">
        <v>10</v>
      </c>
    </row>
    <row r="123" spans="1:11">
      <c r="A123" s="21" t="s">
        <v>185</v>
      </c>
      <c r="B123" s="22" t="s">
        <v>6</v>
      </c>
      <c r="C123" s="22" t="s">
        <v>38</v>
      </c>
      <c r="D123" s="22" t="s">
        <v>188</v>
      </c>
      <c r="E123" s="23">
        <v>44378</v>
      </c>
      <c r="F123" s="24" t="s">
        <v>31</v>
      </c>
      <c r="G123" s="25">
        <v>11858</v>
      </c>
      <c r="H123" s="25">
        <f>20%*G123</f>
        <v>2371.6</v>
      </c>
      <c r="I123" s="26">
        <f t="shared" si="4"/>
        <v>14229.6</v>
      </c>
      <c r="J123" s="23">
        <v>44424</v>
      </c>
      <c r="K123" s="24" t="s">
        <v>10</v>
      </c>
    </row>
    <row r="124" spans="1:11">
      <c r="A124" s="21" t="s">
        <v>185</v>
      </c>
      <c r="B124" s="22" t="s">
        <v>2</v>
      </c>
      <c r="C124" s="22" t="s">
        <v>42</v>
      </c>
      <c r="D124" s="22" t="s">
        <v>189</v>
      </c>
      <c r="E124" s="23">
        <v>44385</v>
      </c>
      <c r="F124" s="24" t="s">
        <v>44</v>
      </c>
      <c r="G124" s="25">
        <v>9460</v>
      </c>
      <c r="H124" s="25">
        <v>0</v>
      </c>
      <c r="I124" s="26">
        <f t="shared" si="4"/>
        <v>9460</v>
      </c>
      <c r="J124" s="23">
        <v>44417</v>
      </c>
      <c r="K124" s="24" t="s">
        <v>10</v>
      </c>
    </row>
    <row r="125" spans="1:11">
      <c r="A125" s="21" t="s">
        <v>185</v>
      </c>
      <c r="B125" s="22" t="s">
        <v>3</v>
      </c>
      <c r="C125" s="22" t="s">
        <v>48</v>
      </c>
      <c r="D125" s="22" t="s">
        <v>190</v>
      </c>
      <c r="E125" s="23">
        <v>44378</v>
      </c>
      <c r="F125" s="24" t="s">
        <v>47</v>
      </c>
      <c r="G125" s="25">
        <v>9900</v>
      </c>
      <c r="H125" s="25">
        <f t="shared" ref="H125:H132" si="8">20%*G125</f>
        <v>1980</v>
      </c>
      <c r="I125" s="26">
        <f t="shared" si="4"/>
        <v>11880</v>
      </c>
      <c r="J125" s="23">
        <v>44419</v>
      </c>
      <c r="K125" s="24" t="s">
        <v>10</v>
      </c>
    </row>
    <row r="126" spans="1:11">
      <c r="A126" s="21" t="s">
        <v>185</v>
      </c>
      <c r="B126" s="22" t="s">
        <v>3</v>
      </c>
      <c r="C126" s="22" t="s">
        <v>50</v>
      </c>
      <c r="D126" s="22" t="s">
        <v>191</v>
      </c>
      <c r="E126" s="23">
        <v>44379</v>
      </c>
      <c r="F126" s="24" t="s">
        <v>47</v>
      </c>
      <c r="G126" s="25">
        <v>7700</v>
      </c>
      <c r="H126" s="25">
        <f t="shared" si="8"/>
        <v>1540</v>
      </c>
      <c r="I126" s="26">
        <f t="shared" si="4"/>
        <v>9240</v>
      </c>
      <c r="J126" s="23">
        <v>44419</v>
      </c>
      <c r="K126" s="24" t="s">
        <v>10</v>
      </c>
    </row>
    <row r="127" spans="1:11">
      <c r="A127" s="21" t="s">
        <v>185</v>
      </c>
      <c r="B127" s="22" t="s">
        <v>3</v>
      </c>
      <c r="C127" s="22" t="s">
        <v>52</v>
      </c>
      <c r="D127" s="22" t="s">
        <v>192</v>
      </c>
      <c r="E127" s="23">
        <v>44378</v>
      </c>
      <c r="F127" s="24" t="s">
        <v>47</v>
      </c>
      <c r="G127" s="25">
        <v>7700</v>
      </c>
      <c r="H127" s="25">
        <f t="shared" si="8"/>
        <v>1540</v>
      </c>
      <c r="I127" s="26">
        <f t="shared" si="4"/>
        <v>9240</v>
      </c>
      <c r="J127" s="23">
        <v>44419</v>
      </c>
      <c r="K127" s="24" t="s">
        <v>10</v>
      </c>
    </row>
    <row r="128" spans="1:11">
      <c r="A128" s="21" t="s">
        <v>185</v>
      </c>
      <c r="B128" s="22" t="s">
        <v>3</v>
      </c>
      <c r="C128" s="22" t="s">
        <v>74</v>
      </c>
      <c r="D128" s="22" t="s">
        <v>193</v>
      </c>
      <c r="E128" s="23">
        <v>44379</v>
      </c>
      <c r="F128" s="24" t="s">
        <v>47</v>
      </c>
      <c r="G128" s="25">
        <v>6930</v>
      </c>
      <c r="H128" s="25">
        <f t="shared" si="8"/>
        <v>1386</v>
      </c>
      <c r="I128" s="26">
        <f t="shared" si="4"/>
        <v>8316</v>
      </c>
      <c r="J128" s="23">
        <v>44419</v>
      </c>
      <c r="K128" s="24" t="s">
        <v>10</v>
      </c>
    </row>
    <row r="129" spans="1:11">
      <c r="A129" s="21" t="s">
        <v>185</v>
      </c>
      <c r="B129" s="22" t="s">
        <v>3</v>
      </c>
      <c r="C129" s="22" t="s">
        <v>76</v>
      </c>
      <c r="D129" s="22" t="s">
        <v>194</v>
      </c>
      <c r="E129" s="23">
        <v>44382</v>
      </c>
      <c r="F129" s="24" t="s">
        <v>47</v>
      </c>
      <c r="G129" s="25">
        <v>15840</v>
      </c>
      <c r="H129" s="25">
        <f t="shared" si="8"/>
        <v>3168</v>
      </c>
      <c r="I129" s="26">
        <f t="shared" si="4"/>
        <v>19008</v>
      </c>
      <c r="J129" s="23">
        <v>44427</v>
      </c>
      <c r="K129" s="24" t="s">
        <v>10</v>
      </c>
    </row>
    <row r="130" spans="1:11">
      <c r="A130" s="21" t="s">
        <v>185</v>
      </c>
      <c r="B130" s="22" t="s">
        <v>3</v>
      </c>
      <c r="C130" s="22" t="s">
        <v>91</v>
      </c>
      <c r="D130" s="22" t="s">
        <v>195</v>
      </c>
      <c r="E130" s="23">
        <v>44368</v>
      </c>
      <c r="F130" s="24" t="s">
        <v>47</v>
      </c>
      <c r="G130" s="25">
        <v>4650</v>
      </c>
      <c r="H130" s="25">
        <f t="shared" si="8"/>
        <v>930</v>
      </c>
      <c r="I130" s="26">
        <f t="shared" ref="I130:I193" si="9">G130+H130</f>
        <v>5580</v>
      </c>
      <c r="J130" s="23">
        <v>44419</v>
      </c>
      <c r="K130" s="24" t="s">
        <v>10</v>
      </c>
    </row>
    <row r="131" spans="1:11">
      <c r="A131" s="21" t="s">
        <v>185</v>
      </c>
      <c r="B131" s="22" t="s">
        <v>3</v>
      </c>
      <c r="C131" s="22" t="s">
        <v>93</v>
      </c>
      <c r="D131" s="22" t="s">
        <v>196</v>
      </c>
      <c r="E131" s="23">
        <v>44378</v>
      </c>
      <c r="F131" s="24" t="s">
        <v>47</v>
      </c>
      <c r="G131" s="25">
        <v>8800</v>
      </c>
      <c r="H131" s="25">
        <f t="shared" si="8"/>
        <v>1760</v>
      </c>
      <c r="I131" s="26">
        <f t="shared" si="9"/>
        <v>10560</v>
      </c>
      <c r="J131" s="23">
        <v>44419</v>
      </c>
      <c r="K131" s="24" t="s">
        <v>10</v>
      </c>
    </row>
    <row r="132" spans="1:11">
      <c r="A132" s="21" t="s">
        <v>185</v>
      </c>
      <c r="B132" s="22" t="s">
        <v>3</v>
      </c>
      <c r="C132" s="22" t="s">
        <v>121</v>
      </c>
      <c r="D132" s="22" t="s">
        <v>197</v>
      </c>
      <c r="E132" s="23">
        <v>44377</v>
      </c>
      <c r="F132" s="24" t="s">
        <v>47</v>
      </c>
      <c r="G132" s="25">
        <v>9450</v>
      </c>
      <c r="H132" s="25">
        <f t="shared" si="8"/>
        <v>1890</v>
      </c>
      <c r="I132" s="26">
        <f t="shared" si="9"/>
        <v>11340</v>
      </c>
      <c r="J132" s="23">
        <v>44419</v>
      </c>
      <c r="K132" s="24" t="s">
        <v>10</v>
      </c>
    </row>
    <row r="133" spans="1:11">
      <c r="A133" s="21" t="s">
        <v>185</v>
      </c>
      <c r="B133" s="22" t="s">
        <v>2</v>
      </c>
      <c r="C133" s="22" t="s">
        <v>152</v>
      </c>
      <c r="D133" s="22" t="s">
        <v>198</v>
      </c>
      <c r="E133" s="23">
        <v>44378</v>
      </c>
      <c r="F133" s="24" t="s">
        <v>44</v>
      </c>
      <c r="G133" s="25">
        <v>8800</v>
      </c>
      <c r="H133" s="25">
        <v>0</v>
      </c>
      <c r="I133" s="26">
        <f t="shared" si="9"/>
        <v>8800</v>
      </c>
      <c r="J133" s="23">
        <v>44410</v>
      </c>
      <c r="K133" s="24" t="s">
        <v>10</v>
      </c>
    </row>
    <row r="134" spans="1:11">
      <c r="A134" s="21" t="s">
        <v>185</v>
      </c>
      <c r="B134" s="22" t="s">
        <v>3</v>
      </c>
      <c r="C134" s="22" t="s">
        <v>123</v>
      </c>
      <c r="D134" s="22" t="s">
        <v>199</v>
      </c>
      <c r="E134" s="23">
        <v>44379</v>
      </c>
      <c r="F134" s="24" t="s">
        <v>47</v>
      </c>
      <c r="G134" s="25">
        <v>10000</v>
      </c>
      <c r="H134" s="25">
        <f>20%*G134</f>
        <v>2000</v>
      </c>
      <c r="I134" s="26">
        <f t="shared" si="9"/>
        <v>12000</v>
      </c>
      <c r="J134" s="23">
        <v>44419</v>
      </c>
      <c r="K134" s="24" t="s">
        <v>10</v>
      </c>
    </row>
    <row r="135" spans="1:11">
      <c r="A135" s="21" t="s">
        <v>185</v>
      </c>
      <c r="B135" s="22" t="s">
        <v>3</v>
      </c>
      <c r="C135" s="22" t="s">
        <v>129</v>
      </c>
      <c r="D135" s="22" t="s">
        <v>200</v>
      </c>
      <c r="E135" s="23">
        <v>44379</v>
      </c>
      <c r="F135" s="24" t="s">
        <v>47</v>
      </c>
      <c r="G135" s="25">
        <v>470</v>
      </c>
      <c r="H135" s="25">
        <f>20%*G135</f>
        <v>94</v>
      </c>
      <c r="I135" s="26">
        <f t="shared" si="9"/>
        <v>564</v>
      </c>
      <c r="J135" s="23">
        <v>44441</v>
      </c>
      <c r="K135" s="24" t="s">
        <v>10</v>
      </c>
    </row>
    <row r="136" spans="1:11">
      <c r="A136" s="21" t="s">
        <v>185</v>
      </c>
      <c r="B136" s="22" t="s">
        <v>3</v>
      </c>
      <c r="C136" s="22" t="s">
        <v>129</v>
      </c>
      <c r="D136" s="22" t="s">
        <v>201</v>
      </c>
      <c r="E136" s="23">
        <v>44379</v>
      </c>
      <c r="F136" s="24" t="s">
        <v>47</v>
      </c>
      <c r="G136" s="25">
        <v>10340</v>
      </c>
      <c r="H136" s="25">
        <f>20%*G136</f>
        <v>2068</v>
      </c>
      <c r="I136" s="26">
        <f t="shared" si="9"/>
        <v>12408</v>
      </c>
      <c r="J136" s="23">
        <v>44441</v>
      </c>
      <c r="K136" s="24" t="s">
        <v>9</v>
      </c>
    </row>
    <row r="137" spans="1:11">
      <c r="A137" s="21" t="s">
        <v>185</v>
      </c>
      <c r="B137" s="22" t="s">
        <v>5</v>
      </c>
      <c r="C137" s="22" t="s">
        <v>202</v>
      </c>
      <c r="D137" s="22" t="s">
        <v>203</v>
      </c>
      <c r="E137" s="23">
        <v>44379</v>
      </c>
      <c r="F137" s="24" t="s">
        <v>47</v>
      </c>
      <c r="G137" s="25">
        <v>7800</v>
      </c>
      <c r="H137" s="25">
        <v>0</v>
      </c>
      <c r="I137" s="26">
        <f t="shared" si="9"/>
        <v>7800</v>
      </c>
      <c r="J137" s="23">
        <v>44449</v>
      </c>
      <c r="K137" s="24" t="s">
        <v>10</v>
      </c>
    </row>
    <row r="138" spans="1:11">
      <c r="A138" s="21" t="s">
        <v>185</v>
      </c>
      <c r="B138" s="22" t="s">
        <v>5</v>
      </c>
      <c r="C138" s="22" t="s">
        <v>183</v>
      </c>
      <c r="D138" s="22" t="s">
        <v>204</v>
      </c>
      <c r="E138" s="23">
        <v>44406</v>
      </c>
      <c r="F138" s="24" t="s">
        <v>47</v>
      </c>
      <c r="G138" s="25">
        <v>2400</v>
      </c>
      <c r="H138" s="25">
        <v>0</v>
      </c>
      <c r="I138" s="26">
        <f t="shared" si="9"/>
        <v>2400</v>
      </c>
      <c r="J138" s="23">
        <v>44449</v>
      </c>
      <c r="K138" s="24" t="s">
        <v>10</v>
      </c>
    </row>
    <row r="139" spans="1:11">
      <c r="A139" s="21" t="s">
        <v>185</v>
      </c>
      <c r="B139" s="22" t="s">
        <v>4</v>
      </c>
      <c r="C139" s="22" t="s">
        <v>205</v>
      </c>
      <c r="D139" s="22" t="s">
        <v>206</v>
      </c>
      <c r="E139" s="23">
        <v>44379</v>
      </c>
      <c r="F139" s="24" t="s">
        <v>47</v>
      </c>
      <c r="G139" s="25">
        <v>5440</v>
      </c>
      <c r="H139" s="25">
        <v>0</v>
      </c>
      <c r="I139" s="26">
        <f t="shared" si="9"/>
        <v>5440</v>
      </c>
      <c r="J139" s="23">
        <v>44449</v>
      </c>
      <c r="K139" s="24" t="s">
        <v>10</v>
      </c>
    </row>
    <row r="140" spans="1:11">
      <c r="A140" s="21" t="s">
        <v>185</v>
      </c>
      <c r="B140" s="22" t="s">
        <v>3</v>
      </c>
      <c r="C140" s="22" t="s">
        <v>103</v>
      </c>
      <c r="D140" s="22" t="s">
        <v>207</v>
      </c>
      <c r="E140" s="23">
        <v>44382</v>
      </c>
      <c r="F140" s="24" t="s">
        <v>47</v>
      </c>
      <c r="G140" s="25">
        <v>1500</v>
      </c>
      <c r="H140" s="25">
        <f>20%*G140</f>
        <v>300</v>
      </c>
      <c r="I140" s="26">
        <f t="shared" si="9"/>
        <v>1800</v>
      </c>
      <c r="J140" s="23">
        <v>44433</v>
      </c>
      <c r="K140" s="24" t="s">
        <v>10</v>
      </c>
    </row>
    <row r="141" spans="1:11">
      <c r="A141" s="21" t="s">
        <v>185</v>
      </c>
      <c r="B141" s="22" t="s">
        <v>3</v>
      </c>
      <c r="C141" s="22" t="s">
        <v>208</v>
      </c>
      <c r="D141" s="22" t="s">
        <v>209</v>
      </c>
      <c r="E141" s="23">
        <v>44386</v>
      </c>
      <c r="F141" s="24" t="s">
        <v>47</v>
      </c>
      <c r="G141" s="25">
        <v>8100</v>
      </c>
      <c r="H141" s="25">
        <f>20%*G141</f>
        <v>1620</v>
      </c>
      <c r="I141" s="26">
        <f t="shared" si="9"/>
        <v>9720</v>
      </c>
      <c r="J141" s="23">
        <v>44461</v>
      </c>
      <c r="K141" s="24" t="s">
        <v>9</v>
      </c>
    </row>
    <row r="142" spans="1:11">
      <c r="A142" s="21" t="s">
        <v>185</v>
      </c>
      <c r="B142" s="22" t="s">
        <v>7</v>
      </c>
      <c r="C142" s="22" t="s">
        <v>125</v>
      </c>
      <c r="D142" s="22" t="s">
        <v>210</v>
      </c>
      <c r="E142" s="23">
        <v>44384</v>
      </c>
      <c r="F142" s="24" t="s">
        <v>47</v>
      </c>
      <c r="G142" s="25">
        <v>6090</v>
      </c>
      <c r="H142" s="25">
        <f>20%*G142</f>
        <v>1218</v>
      </c>
      <c r="I142" s="26">
        <f t="shared" si="9"/>
        <v>7308</v>
      </c>
      <c r="J142" s="23">
        <v>44424</v>
      </c>
      <c r="K142" s="24" t="s">
        <v>10</v>
      </c>
    </row>
    <row r="143" spans="1:11">
      <c r="A143" s="21" t="s">
        <v>211</v>
      </c>
      <c r="B143" s="22" t="s">
        <v>5</v>
      </c>
      <c r="C143" s="22" t="s">
        <v>29</v>
      </c>
      <c r="D143" s="22" t="s">
        <v>212</v>
      </c>
      <c r="E143" s="23">
        <v>44407</v>
      </c>
      <c r="F143" s="24" t="s">
        <v>31</v>
      </c>
      <c r="G143" s="25">
        <v>10120</v>
      </c>
      <c r="H143" s="25">
        <v>0</v>
      </c>
      <c r="I143" s="26">
        <f t="shared" si="9"/>
        <v>10120</v>
      </c>
      <c r="J143" s="23">
        <v>44449</v>
      </c>
      <c r="K143" s="24" t="s">
        <v>10</v>
      </c>
    </row>
    <row r="144" spans="1:11">
      <c r="A144" s="21" t="s">
        <v>211</v>
      </c>
      <c r="B144" s="22" t="s">
        <v>5</v>
      </c>
      <c r="C144" s="22" t="s">
        <v>34</v>
      </c>
      <c r="D144" s="22" t="s">
        <v>213</v>
      </c>
      <c r="E144" s="23">
        <v>44410</v>
      </c>
      <c r="F144" s="24" t="s">
        <v>31</v>
      </c>
      <c r="G144" s="25">
        <v>8520</v>
      </c>
      <c r="H144" s="25">
        <v>0</v>
      </c>
      <c r="I144" s="26">
        <f t="shared" si="9"/>
        <v>8520</v>
      </c>
      <c r="J144" s="23">
        <v>44455</v>
      </c>
      <c r="K144" s="24" t="s">
        <v>10</v>
      </c>
    </row>
    <row r="145" spans="1:11">
      <c r="A145" s="21" t="s">
        <v>211</v>
      </c>
      <c r="B145" s="22" t="s">
        <v>3</v>
      </c>
      <c r="C145" s="22" t="s">
        <v>208</v>
      </c>
      <c r="D145" s="22" t="s">
        <v>214</v>
      </c>
      <c r="E145" s="23">
        <v>44413</v>
      </c>
      <c r="F145" s="24" t="s">
        <v>47</v>
      </c>
      <c r="G145" s="25">
        <v>9450</v>
      </c>
      <c r="H145" s="25">
        <f>20%*G145</f>
        <v>1890</v>
      </c>
      <c r="I145" s="26">
        <f t="shared" si="9"/>
        <v>11340</v>
      </c>
      <c r="J145" s="23">
        <v>44461</v>
      </c>
      <c r="K145" s="24" t="s">
        <v>9</v>
      </c>
    </row>
    <row r="146" spans="1:11">
      <c r="A146" s="21" t="s">
        <v>211</v>
      </c>
      <c r="B146" s="22" t="s">
        <v>2</v>
      </c>
      <c r="C146" s="22" t="s">
        <v>42</v>
      </c>
      <c r="D146" s="22" t="s">
        <v>215</v>
      </c>
      <c r="E146" s="23">
        <v>44413</v>
      </c>
      <c r="F146" s="24" t="s">
        <v>44</v>
      </c>
      <c r="G146" s="25">
        <v>9460</v>
      </c>
      <c r="H146" s="25">
        <v>0</v>
      </c>
      <c r="I146" s="26">
        <f t="shared" si="9"/>
        <v>9460</v>
      </c>
      <c r="J146" s="23">
        <v>44435</v>
      </c>
      <c r="K146" s="24" t="s">
        <v>10</v>
      </c>
    </row>
    <row r="147" spans="1:11">
      <c r="A147" s="21" t="s">
        <v>211</v>
      </c>
      <c r="B147" s="22" t="s">
        <v>3</v>
      </c>
      <c r="C147" s="22" t="s">
        <v>48</v>
      </c>
      <c r="D147" s="22" t="s">
        <v>216</v>
      </c>
      <c r="E147" s="23">
        <v>44411</v>
      </c>
      <c r="F147" s="24" t="s">
        <v>47</v>
      </c>
      <c r="G147" s="25">
        <v>9900</v>
      </c>
      <c r="H147" s="25">
        <f t="shared" ref="H147:H154" si="10">20%*G147</f>
        <v>1980</v>
      </c>
      <c r="I147" s="26">
        <f t="shared" si="9"/>
        <v>11880</v>
      </c>
      <c r="J147" s="23">
        <v>44482</v>
      </c>
      <c r="K147" s="24" t="s">
        <v>10</v>
      </c>
    </row>
    <row r="148" spans="1:11">
      <c r="A148" s="21" t="s">
        <v>211</v>
      </c>
      <c r="B148" s="22" t="s">
        <v>3</v>
      </c>
      <c r="C148" s="22" t="s">
        <v>50</v>
      </c>
      <c r="D148" s="22" t="s">
        <v>217</v>
      </c>
      <c r="E148" s="23">
        <v>44411</v>
      </c>
      <c r="F148" s="24" t="s">
        <v>47</v>
      </c>
      <c r="G148" s="25">
        <v>7700</v>
      </c>
      <c r="H148" s="25">
        <f t="shared" si="10"/>
        <v>1540</v>
      </c>
      <c r="I148" s="26">
        <f t="shared" si="9"/>
        <v>9240</v>
      </c>
      <c r="J148" s="23">
        <v>44452</v>
      </c>
      <c r="K148" s="24" t="s">
        <v>9</v>
      </c>
    </row>
    <row r="149" spans="1:11">
      <c r="A149" s="21" t="s">
        <v>211</v>
      </c>
      <c r="B149" s="22" t="s">
        <v>3</v>
      </c>
      <c r="C149" s="22" t="s">
        <v>52</v>
      </c>
      <c r="D149" s="22" t="s">
        <v>218</v>
      </c>
      <c r="E149" s="23">
        <v>44411</v>
      </c>
      <c r="F149" s="24" t="s">
        <v>47</v>
      </c>
      <c r="G149" s="25">
        <v>7700</v>
      </c>
      <c r="H149" s="25">
        <f t="shared" si="10"/>
        <v>1540</v>
      </c>
      <c r="I149" s="26">
        <f t="shared" si="9"/>
        <v>9240</v>
      </c>
      <c r="J149" s="23">
        <v>44452</v>
      </c>
      <c r="K149" s="24" t="s">
        <v>10</v>
      </c>
    </row>
    <row r="150" spans="1:11">
      <c r="A150" s="21" t="s">
        <v>211</v>
      </c>
      <c r="B150" s="22" t="s">
        <v>3</v>
      </c>
      <c r="C150" s="22" t="s">
        <v>74</v>
      </c>
      <c r="D150" s="22" t="s">
        <v>219</v>
      </c>
      <c r="E150" s="23">
        <v>44407</v>
      </c>
      <c r="F150" s="24" t="s">
        <v>47</v>
      </c>
      <c r="G150" s="25">
        <v>6270</v>
      </c>
      <c r="H150" s="25">
        <f t="shared" si="10"/>
        <v>1254</v>
      </c>
      <c r="I150" s="26">
        <f t="shared" si="9"/>
        <v>7524</v>
      </c>
      <c r="J150" s="23">
        <v>44452</v>
      </c>
      <c r="K150" s="24" t="s">
        <v>10</v>
      </c>
    </row>
    <row r="151" spans="1:11">
      <c r="A151" s="21" t="s">
        <v>211</v>
      </c>
      <c r="B151" s="22" t="s">
        <v>3</v>
      </c>
      <c r="C151" s="22" t="s">
        <v>76</v>
      </c>
      <c r="D151" s="22" t="s">
        <v>220</v>
      </c>
      <c r="E151" s="23">
        <v>44412</v>
      </c>
      <c r="F151" s="24" t="s">
        <v>47</v>
      </c>
      <c r="G151" s="25">
        <v>15840</v>
      </c>
      <c r="H151" s="25">
        <f t="shared" si="10"/>
        <v>3168</v>
      </c>
      <c r="I151" s="26">
        <f t="shared" si="9"/>
        <v>19008</v>
      </c>
      <c r="J151" s="23">
        <v>44452</v>
      </c>
      <c r="K151" s="24" t="s">
        <v>10</v>
      </c>
    </row>
    <row r="152" spans="1:11">
      <c r="A152" s="21" t="s">
        <v>211</v>
      </c>
      <c r="B152" s="22" t="s">
        <v>3</v>
      </c>
      <c r="C152" s="22" t="s">
        <v>91</v>
      </c>
      <c r="D152" s="22" t="s">
        <v>221</v>
      </c>
      <c r="E152" s="23">
        <v>44417</v>
      </c>
      <c r="F152" s="24" t="s">
        <v>47</v>
      </c>
      <c r="G152" s="25">
        <v>5270</v>
      </c>
      <c r="H152" s="25">
        <f t="shared" si="10"/>
        <v>1054</v>
      </c>
      <c r="I152" s="26">
        <f t="shared" si="9"/>
        <v>6324</v>
      </c>
      <c r="J152" s="23">
        <v>44468</v>
      </c>
      <c r="K152" s="24" t="s">
        <v>9</v>
      </c>
    </row>
    <row r="153" spans="1:11">
      <c r="A153" s="21" t="s">
        <v>211</v>
      </c>
      <c r="B153" s="22" t="s">
        <v>3</v>
      </c>
      <c r="C153" s="22" t="s">
        <v>93</v>
      </c>
      <c r="D153" s="22" t="s">
        <v>222</v>
      </c>
      <c r="E153" s="23">
        <v>44411</v>
      </c>
      <c r="F153" s="24" t="s">
        <v>47</v>
      </c>
      <c r="G153" s="25">
        <v>8800</v>
      </c>
      <c r="H153" s="25">
        <f t="shared" si="10"/>
        <v>1760</v>
      </c>
      <c r="I153" s="26">
        <f t="shared" si="9"/>
        <v>10560</v>
      </c>
      <c r="J153" s="23">
        <v>44452</v>
      </c>
      <c r="K153" s="24" t="s">
        <v>10</v>
      </c>
    </row>
    <row r="154" spans="1:11">
      <c r="A154" s="21" t="s">
        <v>211</v>
      </c>
      <c r="B154" s="22" t="s">
        <v>3</v>
      </c>
      <c r="C154" s="22" t="s">
        <v>121</v>
      </c>
      <c r="D154" s="22" t="s">
        <v>223</v>
      </c>
      <c r="E154" s="23">
        <v>44410</v>
      </c>
      <c r="F154" s="24" t="s">
        <v>47</v>
      </c>
      <c r="G154" s="25">
        <v>9450</v>
      </c>
      <c r="H154" s="25">
        <f t="shared" si="10"/>
        <v>1890</v>
      </c>
      <c r="I154" s="26">
        <f t="shared" si="9"/>
        <v>11340</v>
      </c>
      <c r="J154" s="23">
        <v>44452</v>
      </c>
      <c r="K154" s="24" t="s">
        <v>10</v>
      </c>
    </row>
    <row r="155" spans="1:11">
      <c r="A155" s="21" t="s">
        <v>211</v>
      </c>
      <c r="B155" s="22" t="s">
        <v>2</v>
      </c>
      <c r="C155" s="22" t="s">
        <v>152</v>
      </c>
      <c r="D155" s="22" t="s">
        <v>224</v>
      </c>
      <c r="E155" s="23">
        <v>44410</v>
      </c>
      <c r="F155" s="24" t="s">
        <v>44</v>
      </c>
      <c r="G155" s="25">
        <v>8800</v>
      </c>
      <c r="H155" s="25">
        <v>0</v>
      </c>
      <c r="I155" s="26">
        <f t="shared" si="9"/>
        <v>8800</v>
      </c>
      <c r="J155" s="23">
        <v>44435</v>
      </c>
      <c r="K155" s="24" t="s">
        <v>9</v>
      </c>
    </row>
    <row r="156" spans="1:11">
      <c r="A156" s="21" t="s">
        <v>211</v>
      </c>
      <c r="B156" s="22" t="s">
        <v>3</v>
      </c>
      <c r="C156" s="22" t="s">
        <v>123</v>
      </c>
      <c r="D156" s="22" t="s">
        <v>225</v>
      </c>
      <c r="E156" s="23">
        <v>44406</v>
      </c>
      <c r="F156" s="24" t="s">
        <v>47</v>
      </c>
      <c r="G156" s="25">
        <v>10500</v>
      </c>
      <c r="H156" s="25">
        <f>20%*G156</f>
        <v>2100</v>
      </c>
      <c r="I156" s="26">
        <f t="shared" si="9"/>
        <v>12600</v>
      </c>
      <c r="J156" s="23">
        <v>44452</v>
      </c>
      <c r="K156" s="24" t="s">
        <v>10</v>
      </c>
    </row>
    <row r="157" spans="1:11">
      <c r="A157" s="21" t="s">
        <v>211</v>
      </c>
      <c r="B157" s="22" t="s">
        <v>3</v>
      </c>
      <c r="C157" s="22" t="s">
        <v>129</v>
      </c>
      <c r="D157" s="22" t="s">
        <v>226</v>
      </c>
      <c r="E157" s="23">
        <v>44411</v>
      </c>
      <c r="F157" s="24" t="s">
        <v>47</v>
      </c>
      <c r="G157" s="25">
        <v>10105</v>
      </c>
      <c r="H157" s="25">
        <f>20%*G157</f>
        <v>2021</v>
      </c>
      <c r="I157" s="26">
        <f t="shared" si="9"/>
        <v>12126</v>
      </c>
      <c r="J157" s="23">
        <v>44452</v>
      </c>
      <c r="K157" s="24" t="s">
        <v>10</v>
      </c>
    </row>
    <row r="158" spans="1:11">
      <c r="A158" s="21" t="s">
        <v>211</v>
      </c>
      <c r="B158" s="22" t="s">
        <v>5</v>
      </c>
      <c r="C158" s="22" t="s">
        <v>202</v>
      </c>
      <c r="D158" s="22" t="s">
        <v>227</v>
      </c>
      <c r="E158" s="23">
        <v>44411</v>
      </c>
      <c r="F158" s="24" t="s">
        <v>47</v>
      </c>
      <c r="G158" s="25">
        <v>14300</v>
      </c>
      <c r="H158" s="25">
        <v>0</v>
      </c>
      <c r="I158" s="26">
        <f t="shared" si="9"/>
        <v>14300</v>
      </c>
      <c r="J158" s="23">
        <v>44463</v>
      </c>
      <c r="K158" s="24" t="s">
        <v>10</v>
      </c>
    </row>
    <row r="159" spans="1:11">
      <c r="A159" s="21" t="s">
        <v>211</v>
      </c>
      <c r="B159" s="22" t="s">
        <v>4</v>
      </c>
      <c r="C159" s="22" t="s">
        <v>205</v>
      </c>
      <c r="D159" s="22" t="s">
        <v>228</v>
      </c>
      <c r="E159" s="23">
        <v>44407</v>
      </c>
      <c r="F159" s="24" t="s">
        <v>47</v>
      </c>
      <c r="G159" s="25">
        <v>14280</v>
      </c>
      <c r="H159" s="25">
        <v>0</v>
      </c>
      <c r="I159" s="26">
        <f t="shared" si="9"/>
        <v>14280</v>
      </c>
      <c r="J159" s="23">
        <v>44470</v>
      </c>
      <c r="K159" s="24" t="s">
        <v>9</v>
      </c>
    </row>
    <row r="160" spans="1:11">
      <c r="A160" s="21" t="s">
        <v>211</v>
      </c>
      <c r="B160" s="22" t="s">
        <v>3</v>
      </c>
      <c r="C160" s="22" t="s">
        <v>229</v>
      </c>
      <c r="D160" s="22" t="s">
        <v>230</v>
      </c>
      <c r="E160" s="23">
        <v>44412</v>
      </c>
      <c r="F160" s="24" t="s">
        <v>47</v>
      </c>
      <c r="G160" s="25">
        <v>12100</v>
      </c>
      <c r="H160" s="25">
        <f>20%*G160</f>
        <v>2420</v>
      </c>
      <c r="I160" s="26">
        <f t="shared" si="9"/>
        <v>14520</v>
      </c>
      <c r="J160" s="23">
        <v>44468</v>
      </c>
      <c r="K160" s="24" t="s">
        <v>10</v>
      </c>
    </row>
    <row r="161" spans="1:11">
      <c r="A161" s="21" t="s">
        <v>211</v>
      </c>
      <c r="B161" s="22" t="s">
        <v>7</v>
      </c>
      <c r="C161" s="22" t="s">
        <v>125</v>
      </c>
      <c r="D161" s="22" t="s">
        <v>231</v>
      </c>
      <c r="E161" s="23">
        <v>44445</v>
      </c>
      <c r="F161" s="24" t="s">
        <v>47</v>
      </c>
      <c r="G161" s="25">
        <v>4830</v>
      </c>
      <c r="H161" s="25">
        <f>20%*G161</f>
        <v>966</v>
      </c>
      <c r="I161" s="26">
        <f t="shared" si="9"/>
        <v>5796</v>
      </c>
      <c r="J161" s="23">
        <v>44459</v>
      </c>
      <c r="K161" s="24" t="s">
        <v>10</v>
      </c>
    </row>
    <row r="162" spans="1:11">
      <c r="A162" s="21" t="s">
        <v>232</v>
      </c>
      <c r="B162" s="22" t="s">
        <v>5</v>
      </c>
      <c r="C162" s="22" t="s">
        <v>29</v>
      </c>
      <c r="D162" s="22" t="s">
        <v>233</v>
      </c>
      <c r="E162" s="23">
        <v>44439</v>
      </c>
      <c r="F162" s="24" t="s">
        <v>31</v>
      </c>
      <c r="G162" s="25">
        <v>7820</v>
      </c>
      <c r="H162" s="25">
        <v>0</v>
      </c>
      <c r="I162" s="26">
        <f t="shared" si="9"/>
        <v>7820</v>
      </c>
      <c r="J162" s="23">
        <v>44483</v>
      </c>
      <c r="K162" s="24" t="s">
        <v>10</v>
      </c>
    </row>
    <row r="163" spans="1:11">
      <c r="A163" s="21" t="s">
        <v>232</v>
      </c>
      <c r="B163" s="22" t="s">
        <v>5</v>
      </c>
      <c r="C163" s="22" t="s">
        <v>34</v>
      </c>
      <c r="D163" s="22" t="s">
        <v>234</v>
      </c>
      <c r="E163" s="23">
        <v>44439</v>
      </c>
      <c r="F163" s="24" t="s">
        <v>31</v>
      </c>
      <c r="G163" s="25">
        <v>15620</v>
      </c>
      <c r="H163" s="25">
        <v>0</v>
      </c>
      <c r="I163" s="26">
        <f t="shared" si="9"/>
        <v>15620</v>
      </c>
      <c r="J163" s="23">
        <v>44483</v>
      </c>
      <c r="K163" s="24" t="s">
        <v>10</v>
      </c>
    </row>
    <row r="164" spans="1:11">
      <c r="A164" s="21" t="s">
        <v>232</v>
      </c>
      <c r="B164" s="33" t="s">
        <v>3</v>
      </c>
      <c r="C164" s="22" t="s">
        <v>208</v>
      </c>
      <c r="D164" s="22"/>
      <c r="E164" s="23"/>
      <c r="F164" s="24" t="s">
        <v>47</v>
      </c>
      <c r="G164" s="34">
        <v>0</v>
      </c>
      <c r="H164" s="34">
        <f>20%*G164</f>
        <v>0</v>
      </c>
      <c r="I164" s="35">
        <f t="shared" si="9"/>
        <v>0</v>
      </c>
      <c r="J164" s="23"/>
      <c r="K164" s="24"/>
    </row>
    <row r="165" spans="1:11">
      <c r="A165" s="21" t="s">
        <v>232</v>
      </c>
      <c r="B165" s="22" t="s">
        <v>2</v>
      </c>
      <c r="C165" s="22" t="s">
        <v>42</v>
      </c>
      <c r="D165" s="22" t="s">
        <v>235</v>
      </c>
      <c r="E165" s="23">
        <v>44442</v>
      </c>
      <c r="F165" s="24" t="s">
        <v>44</v>
      </c>
      <c r="G165" s="25">
        <v>9460</v>
      </c>
      <c r="H165" s="25">
        <v>0</v>
      </c>
      <c r="I165" s="26">
        <f t="shared" si="9"/>
        <v>9460</v>
      </c>
      <c r="J165" s="23">
        <v>44474</v>
      </c>
      <c r="K165" s="24" t="s">
        <v>10</v>
      </c>
    </row>
    <row r="166" spans="1:11">
      <c r="A166" s="21" t="s">
        <v>232</v>
      </c>
      <c r="B166" s="22" t="s">
        <v>3</v>
      </c>
      <c r="C166" s="22" t="s">
        <v>48</v>
      </c>
      <c r="D166" s="22" t="s">
        <v>236</v>
      </c>
      <c r="E166" s="23">
        <v>44441</v>
      </c>
      <c r="F166" s="24" t="s">
        <v>47</v>
      </c>
      <c r="G166" s="25">
        <v>7650</v>
      </c>
      <c r="H166" s="25">
        <f t="shared" ref="H166:H172" si="11">20%*G166</f>
        <v>1530</v>
      </c>
      <c r="I166" s="26">
        <f t="shared" si="9"/>
        <v>9180</v>
      </c>
      <c r="J166" s="23">
        <v>44482</v>
      </c>
      <c r="K166" s="24" t="s">
        <v>10</v>
      </c>
    </row>
    <row r="167" spans="1:11">
      <c r="A167" s="21" t="s">
        <v>232</v>
      </c>
      <c r="B167" s="22" t="s">
        <v>3</v>
      </c>
      <c r="C167" s="22" t="s">
        <v>50</v>
      </c>
      <c r="D167" s="22" t="s">
        <v>237</v>
      </c>
      <c r="E167" s="23">
        <v>44441</v>
      </c>
      <c r="F167" s="24" t="s">
        <v>47</v>
      </c>
      <c r="G167" s="25">
        <v>7700</v>
      </c>
      <c r="H167" s="25">
        <f t="shared" si="11"/>
        <v>1540</v>
      </c>
      <c r="I167" s="26">
        <f t="shared" si="9"/>
        <v>9240</v>
      </c>
      <c r="J167" s="23">
        <v>44482</v>
      </c>
      <c r="K167" s="24" t="s">
        <v>10</v>
      </c>
    </row>
    <row r="168" spans="1:11">
      <c r="A168" s="21" t="s">
        <v>232</v>
      </c>
      <c r="B168" s="22" t="s">
        <v>3</v>
      </c>
      <c r="C168" s="22" t="s">
        <v>74</v>
      </c>
      <c r="D168" s="22" t="s">
        <v>238</v>
      </c>
      <c r="E168" s="23">
        <v>44441</v>
      </c>
      <c r="F168" s="24" t="s">
        <v>47</v>
      </c>
      <c r="G168" s="25">
        <v>6930</v>
      </c>
      <c r="H168" s="25">
        <f t="shared" si="11"/>
        <v>1386</v>
      </c>
      <c r="I168" s="26">
        <f t="shared" si="9"/>
        <v>8316</v>
      </c>
      <c r="J168" s="23">
        <v>44496</v>
      </c>
      <c r="K168" s="24" t="s">
        <v>10</v>
      </c>
    </row>
    <row r="169" spans="1:11">
      <c r="A169" s="21" t="s">
        <v>232</v>
      </c>
      <c r="B169" s="22" t="s">
        <v>3</v>
      </c>
      <c r="C169" s="22" t="s">
        <v>76</v>
      </c>
      <c r="D169" s="22" t="s">
        <v>239</v>
      </c>
      <c r="E169" s="23">
        <v>44442</v>
      </c>
      <c r="F169" s="24" t="s">
        <v>47</v>
      </c>
      <c r="G169" s="25">
        <v>15120</v>
      </c>
      <c r="H169" s="25">
        <f t="shared" si="11"/>
        <v>3024</v>
      </c>
      <c r="I169" s="26">
        <f t="shared" si="9"/>
        <v>18144</v>
      </c>
      <c r="J169" s="23">
        <v>44496</v>
      </c>
      <c r="K169" s="24" t="s">
        <v>10</v>
      </c>
    </row>
    <row r="170" spans="1:11">
      <c r="A170" s="21" t="s">
        <v>232</v>
      </c>
      <c r="B170" s="22" t="s">
        <v>3</v>
      </c>
      <c r="C170" s="22" t="s">
        <v>91</v>
      </c>
      <c r="D170" s="22" t="s">
        <v>240</v>
      </c>
      <c r="E170" s="23">
        <v>44429</v>
      </c>
      <c r="F170" s="24" t="s">
        <v>47</v>
      </c>
      <c r="G170" s="25">
        <v>6510</v>
      </c>
      <c r="H170" s="25">
        <f t="shared" si="11"/>
        <v>1302</v>
      </c>
      <c r="I170" s="26">
        <f t="shared" si="9"/>
        <v>7812</v>
      </c>
      <c r="J170" s="23">
        <v>44510</v>
      </c>
      <c r="K170" s="24" t="s">
        <v>10</v>
      </c>
    </row>
    <row r="171" spans="1:11">
      <c r="A171" s="21" t="s">
        <v>232</v>
      </c>
      <c r="B171" s="22" t="s">
        <v>3</v>
      </c>
      <c r="C171" s="22" t="s">
        <v>93</v>
      </c>
      <c r="D171" s="22" t="s">
        <v>241</v>
      </c>
      <c r="E171" s="23">
        <v>44441</v>
      </c>
      <c r="F171" s="24" t="s">
        <v>47</v>
      </c>
      <c r="G171" s="25">
        <v>8800</v>
      </c>
      <c r="H171" s="25">
        <f t="shared" si="11"/>
        <v>1760</v>
      </c>
      <c r="I171" s="26">
        <f t="shared" si="9"/>
        <v>10560</v>
      </c>
      <c r="J171" s="23">
        <v>44523</v>
      </c>
      <c r="K171" s="24" t="s">
        <v>10</v>
      </c>
    </row>
    <row r="172" spans="1:11">
      <c r="A172" s="21" t="s">
        <v>232</v>
      </c>
      <c r="B172" s="22" t="s">
        <v>3</v>
      </c>
      <c r="C172" s="22" t="s">
        <v>121</v>
      </c>
      <c r="D172" s="22" t="s">
        <v>242</v>
      </c>
      <c r="E172" s="23">
        <v>44439</v>
      </c>
      <c r="F172" s="24" t="s">
        <v>47</v>
      </c>
      <c r="G172" s="25">
        <v>9450</v>
      </c>
      <c r="H172" s="25">
        <f t="shared" si="11"/>
        <v>1890</v>
      </c>
      <c r="I172" s="26">
        <f t="shared" si="9"/>
        <v>11340</v>
      </c>
      <c r="J172" s="23">
        <v>44482</v>
      </c>
      <c r="K172" s="24" t="s">
        <v>10</v>
      </c>
    </row>
    <row r="173" spans="1:11">
      <c r="A173" s="21" t="s">
        <v>232</v>
      </c>
      <c r="B173" s="22" t="s">
        <v>2</v>
      </c>
      <c r="C173" s="22" t="s">
        <v>152</v>
      </c>
      <c r="D173" s="22" t="s">
        <v>243</v>
      </c>
      <c r="E173" s="23">
        <v>44441</v>
      </c>
      <c r="F173" s="24" t="s">
        <v>44</v>
      </c>
      <c r="G173" s="25">
        <v>8800</v>
      </c>
      <c r="H173" s="25">
        <v>0</v>
      </c>
      <c r="I173" s="26">
        <f t="shared" si="9"/>
        <v>8800</v>
      </c>
      <c r="J173" s="23">
        <v>44474</v>
      </c>
      <c r="K173" s="24" t="s">
        <v>10</v>
      </c>
    </row>
    <row r="174" spans="1:11">
      <c r="A174" s="21" t="s">
        <v>232</v>
      </c>
      <c r="B174" s="22" t="s">
        <v>3</v>
      </c>
      <c r="C174" s="22" t="s">
        <v>123</v>
      </c>
      <c r="D174" s="22" t="s">
        <v>244</v>
      </c>
      <c r="E174" s="23">
        <v>44439</v>
      </c>
      <c r="F174" s="24" t="s">
        <v>47</v>
      </c>
      <c r="G174" s="25">
        <v>10000</v>
      </c>
      <c r="H174" s="25">
        <f>20%*G174</f>
        <v>2000</v>
      </c>
      <c r="I174" s="26">
        <f t="shared" si="9"/>
        <v>12000</v>
      </c>
      <c r="J174" s="23">
        <v>44498</v>
      </c>
      <c r="K174" s="24" t="s">
        <v>10</v>
      </c>
    </row>
    <row r="175" spans="1:11">
      <c r="A175" s="21" t="s">
        <v>232</v>
      </c>
      <c r="B175" s="22" t="s">
        <v>3</v>
      </c>
      <c r="C175" s="22" t="s">
        <v>129</v>
      </c>
      <c r="D175" s="22" t="s">
        <v>245</v>
      </c>
      <c r="E175" s="23">
        <v>44435</v>
      </c>
      <c r="F175" s="24" t="s">
        <v>47</v>
      </c>
      <c r="G175" s="25">
        <v>9400</v>
      </c>
      <c r="H175" s="25">
        <f>20%*G175</f>
        <v>1880</v>
      </c>
      <c r="I175" s="26">
        <f t="shared" si="9"/>
        <v>11280</v>
      </c>
      <c r="J175" s="23">
        <v>44482</v>
      </c>
      <c r="K175" s="24" t="s">
        <v>10</v>
      </c>
    </row>
    <row r="176" spans="1:11">
      <c r="A176" s="21" t="s">
        <v>232</v>
      </c>
      <c r="B176" s="22" t="s">
        <v>4</v>
      </c>
      <c r="C176" s="22" t="s">
        <v>202</v>
      </c>
      <c r="D176" s="36" t="s">
        <v>246</v>
      </c>
      <c r="E176" s="23">
        <v>44421</v>
      </c>
      <c r="F176" s="24" t="s">
        <v>47</v>
      </c>
      <c r="G176" s="25">
        <v>5850</v>
      </c>
      <c r="H176" s="25">
        <v>0</v>
      </c>
      <c r="I176" s="26">
        <f t="shared" si="9"/>
        <v>5850</v>
      </c>
      <c r="J176" s="23">
        <v>44477</v>
      </c>
      <c r="K176" s="24" t="s">
        <v>10</v>
      </c>
    </row>
    <row r="177" spans="1:11">
      <c r="A177" s="21" t="s">
        <v>232</v>
      </c>
      <c r="B177" s="22" t="s">
        <v>4</v>
      </c>
      <c r="C177" s="22" t="s">
        <v>205</v>
      </c>
      <c r="D177" s="22" t="s">
        <v>247</v>
      </c>
      <c r="E177" s="23">
        <v>44440</v>
      </c>
      <c r="F177" s="24" t="s">
        <v>47</v>
      </c>
      <c r="G177" s="25">
        <v>13600</v>
      </c>
      <c r="H177" s="25">
        <v>0</v>
      </c>
      <c r="I177" s="26">
        <f t="shared" si="9"/>
        <v>13600</v>
      </c>
      <c r="J177" s="23">
        <v>44519</v>
      </c>
      <c r="K177" s="24" t="s">
        <v>10</v>
      </c>
    </row>
    <row r="178" spans="1:11">
      <c r="A178" s="21" t="s">
        <v>232</v>
      </c>
      <c r="B178" s="22" t="s">
        <v>3</v>
      </c>
      <c r="C178" s="22" t="s">
        <v>229</v>
      </c>
      <c r="D178" s="22" t="s">
        <v>248</v>
      </c>
      <c r="E178" s="23">
        <v>44439</v>
      </c>
      <c r="F178" s="24" t="s">
        <v>47</v>
      </c>
      <c r="G178" s="25">
        <v>11550</v>
      </c>
      <c r="H178" s="25">
        <f>20%*G178</f>
        <v>2310</v>
      </c>
      <c r="I178" s="26">
        <f t="shared" si="9"/>
        <v>13860</v>
      </c>
      <c r="J178" s="23">
        <v>44523</v>
      </c>
      <c r="K178" s="24" t="s">
        <v>10</v>
      </c>
    </row>
    <row r="179" spans="1:11">
      <c r="A179" s="21" t="s">
        <v>232</v>
      </c>
      <c r="B179" s="22" t="s">
        <v>3</v>
      </c>
      <c r="C179" s="22" t="s">
        <v>249</v>
      </c>
      <c r="D179" s="22" t="s">
        <v>250</v>
      </c>
      <c r="E179" s="23">
        <v>44470</v>
      </c>
      <c r="F179" s="24" t="s">
        <v>47</v>
      </c>
      <c r="G179" s="34">
        <v>400</v>
      </c>
      <c r="H179" s="34">
        <f>20%*G179</f>
        <v>80</v>
      </c>
      <c r="I179" s="35">
        <f t="shared" si="9"/>
        <v>480</v>
      </c>
      <c r="J179" s="23">
        <v>44523</v>
      </c>
      <c r="K179" s="24" t="s">
        <v>10</v>
      </c>
    </row>
    <row r="180" spans="1:11">
      <c r="A180" s="21" t="s">
        <v>251</v>
      </c>
      <c r="B180" s="22" t="s">
        <v>5</v>
      </c>
      <c r="C180" s="22" t="s">
        <v>29</v>
      </c>
      <c r="D180" s="22" t="s">
        <v>252</v>
      </c>
      <c r="E180" s="23">
        <v>44469</v>
      </c>
      <c r="F180" s="24" t="s">
        <v>31</v>
      </c>
      <c r="G180" s="25">
        <v>10120</v>
      </c>
      <c r="H180" s="25">
        <v>0</v>
      </c>
      <c r="I180" s="26">
        <f t="shared" si="9"/>
        <v>10120</v>
      </c>
      <c r="J180" s="23">
        <v>44511</v>
      </c>
      <c r="K180" s="24" t="s">
        <v>10</v>
      </c>
    </row>
    <row r="181" spans="1:11">
      <c r="A181" s="21" t="s">
        <v>251</v>
      </c>
      <c r="B181" s="22" t="s">
        <v>5</v>
      </c>
      <c r="C181" s="22" t="s">
        <v>34</v>
      </c>
      <c r="D181" s="22" t="s">
        <v>253</v>
      </c>
      <c r="E181" s="23">
        <v>44469</v>
      </c>
      <c r="F181" s="24" t="s">
        <v>31</v>
      </c>
      <c r="G181" s="25">
        <v>15620</v>
      </c>
      <c r="H181" s="25">
        <v>0</v>
      </c>
      <c r="I181" s="26">
        <f t="shared" si="9"/>
        <v>15620</v>
      </c>
      <c r="J181" s="23">
        <v>44511</v>
      </c>
      <c r="K181" s="24" t="s">
        <v>10</v>
      </c>
    </row>
    <row r="182" spans="1:11">
      <c r="A182" s="21" t="s">
        <v>251</v>
      </c>
      <c r="B182" s="22" t="s">
        <v>2</v>
      </c>
      <c r="C182" s="22" t="s">
        <v>42</v>
      </c>
      <c r="D182" s="37" t="s">
        <v>254</v>
      </c>
      <c r="E182" s="23">
        <v>44474</v>
      </c>
      <c r="F182" s="24" t="s">
        <v>44</v>
      </c>
      <c r="G182" s="25">
        <v>9460</v>
      </c>
      <c r="H182" s="25">
        <v>0</v>
      </c>
      <c r="I182" s="26">
        <f t="shared" si="9"/>
        <v>9460</v>
      </c>
      <c r="J182" s="23">
        <v>44498</v>
      </c>
      <c r="K182" s="24" t="s">
        <v>10</v>
      </c>
    </row>
    <row r="183" spans="1:11">
      <c r="A183" s="21" t="s">
        <v>251</v>
      </c>
      <c r="B183" s="22" t="s">
        <v>3</v>
      </c>
      <c r="C183" s="22" t="s">
        <v>48</v>
      </c>
      <c r="D183" s="22" t="s">
        <v>255</v>
      </c>
      <c r="E183" s="23">
        <v>44471</v>
      </c>
      <c r="F183" s="24" t="s">
        <v>47</v>
      </c>
      <c r="G183" s="25">
        <v>9900</v>
      </c>
      <c r="H183" s="25">
        <f t="shared" ref="H183:H190" si="12">20%*G183</f>
        <v>1980</v>
      </c>
      <c r="I183" s="26">
        <f t="shared" si="9"/>
        <v>11880</v>
      </c>
      <c r="J183" s="23">
        <v>44523</v>
      </c>
      <c r="K183" s="24" t="s">
        <v>10</v>
      </c>
    </row>
    <row r="184" spans="1:11">
      <c r="A184" s="21" t="s">
        <v>251</v>
      </c>
      <c r="B184" s="22" t="s">
        <v>3</v>
      </c>
      <c r="C184" s="22" t="s">
        <v>50</v>
      </c>
      <c r="D184" s="22" t="s">
        <v>256</v>
      </c>
      <c r="E184" s="23">
        <v>44471</v>
      </c>
      <c r="F184" s="24" t="s">
        <v>47</v>
      </c>
      <c r="G184" s="25">
        <v>7700</v>
      </c>
      <c r="H184" s="25">
        <f t="shared" si="12"/>
        <v>1540</v>
      </c>
      <c r="I184" s="26">
        <f t="shared" si="9"/>
        <v>9240</v>
      </c>
      <c r="J184" s="23">
        <v>44523</v>
      </c>
      <c r="K184" s="24" t="s">
        <v>10</v>
      </c>
    </row>
    <row r="185" spans="1:11">
      <c r="A185" s="21" t="s">
        <v>251</v>
      </c>
      <c r="B185" s="22" t="s">
        <v>3</v>
      </c>
      <c r="C185" s="22" t="s">
        <v>74</v>
      </c>
      <c r="D185" s="22" t="s">
        <v>257</v>
      </c>
      <c r="E185" s="23">
        <v>44474</v>
      </c>
      <c r="F185" s="24" t="s">
        <v>47</v>
      </c>
      <c r="G185" s="25">
        <v>7260</v>
      </c>
      <c r="H185" s="25">
        <f t="shared" si="12"/>
        <v>1452</v>
      </c>
      <c r="I185" s="26">
        <f t="shared" si="9"/>
        <v>8712</v>
      </c>
      <c r="J185" s="23">
        <v>44523</v>
      </c>
      <c r="K185" s="24" t="s">
        <v>10</v>
      </c>
    </row>
    <row r="186" spans="1:11">
      <c r="A186" s="21" t="s">
        <v>251</v>
      </c>
      <c r="B186" s="22" t="s">
        <v>3</v>
      </c>
      <c r="C186" s="22" t="s">
        <v>76</v>
      </c>
      <c r="D186" s="22" t="s">
        <v>258</v>
      </c>
      <c r="E186" s="23">
        <v>44471</v>
      </c>
      <c r="F186" s="24" t="s">
        <v>47</v>
      </c>
      <c r="G186" s="25">
        <v>15840</v>
      </c>
      <c r="H186" s="25">
        <f t="shared" si="12"/>
        <v>3168</v>
      </c>
      <c r="I186" s="26">
        <f t="shared" si="9"/>
        <v>19008</v>
      </c>
      <c r="J186" s="23">
        <v>44523</v>
      </c>
      <c r="K186" s="24" t="s">
        <v>10</v>
      </c>
    </row>
    <row r="187" spans="1:11">
      <c r="A187" s="21" t="s">
        <v>251</v>
      </c>
      <c r="B187" s="22" t="s">
        <v>3</v>
      </c>
      <c r="C187" s="22" t="s">
        <v>91</v>
      </c>
      <c r="D187" s="22" t="s">
        <v>259</v>
      </c>
      <c r="E187" s="23">
        <v>44460</v>
      </c>
      <c r="F187" s="24" t="s">
        <v>47</v>
      </c>
      <c r="G187" s="25">
        <v>6200</v>
      </c>
      <c r="H187" s="25">
        <f t="shared" si="12"/>
        <v>1240</v>
      </c>
      <c r="I187" s="26">
        <f t="shared" si="9"/>
        <v>7440</v>
      </c>
      <c r="J187" s="23">
        <v>44523</v>
      </c>
      <c r="K187" s="24" t="s">
        <v>10</v>
      </c>
    </row>
    <row r="188" spans="1:11">
      <c r="A188" s="21" t="s">
        <v>251</v>
      </c>
      <c r="B188" s="22" t="s">
        <v>3</v>
      </c>
      <c r="C188" s="22" t="s">
        <v>91</v>
      </c>
      <c r="D188" s="22" t="s">
        <v>260</v>
      </c>
      <c r="E188" s="23">
        <v>44466</v>
      </c>
      <c r="F188" s="38" t="s">
        <v>47</v>
      </c>
      <c r="G188" s="25">
        <v>1240</v>
      </c>
      <c r="H188" s="25">
        <f t="shared" si="12"/>
        <v>248</v>
      </c>
      <c r="I188" s="26">
        <f t="shared" si="9"/>
        <v>1488</v>
      </c>
      <c r="J188" s="23">
        <v>44523</v>
      </c>
      <c r="K188" s="24" t="s">
        <v>10</v>
      </c>
    </row>
    <row r="189" spans="1:11">
      <c r="A189" s="21" t="s">
        <v>251</v>
      </c>
      <c r="B189" s="22" t="s">
        <v>3</v>
      </c>
      <c r="C189" s="22" t="s">
        <v>93</v>
      </c>
      <c r="D189" s="22" t="s">
        <v>261</v>
      </c>
      <c r="E189" s="23">
        <v>44471</v>
      </c>
      <c r="F189" s="24" t="s">
        <v>47</v>
      </c>
      <c r="G189" s="25">
        <v>8800</v>
      </c>
      <c r="H189" s="25">
        <f t="shared" si="12"/>
        <v>1760</v>
      </c>
      <c r="I189" s="26">
        <f t="shared" si="9"/>
        <v>10560</v>
      </c>
      <c r="J189" s="23">
        <v>44523</v>
      </c>
      <c r="K189" s="24" t="s">
        <v>10</v>
      </c>
    </row>
    <row r="190" spans="1:11">
      <c r="A190" s="21" t="s">
        <v>251</v>
      </c>
      <c r="B190" s="22" t="s">
        <v>3</v>
      </c>
      <c r="C190" s="22" t="s">
        <v>121</v>
      </c>
      <c r="D190" s="39" t="s">
        <v>262</v>
      </c>
      <c r="E190" s="23">
        <v>44469</v>
      </c>
      <c r="F190" s="24" t="s">
        <v>47</v>
      </c>
      <c r="G190" s="25">
        <v>9900</v>
      </c>
      <c r="H190" s="25">
        <f t="shared" si="12"/>
        <v>1980</v>
      </c>
      <c r="I190" s="26">
        <f t="shared" si="9"/>
        <v>11880</v>
      </c>
      <c r="J190" s="23">
        <v>44523</v>
      </c>
      <c r="K190" s="24" t="s">
        <v>10</v>
      </c>
    </row>
    <row r="191" spans="1:11">
      <c r="A191" s="21" t="s">
        <v>251</v>
      </c>
      <c r="B191" s="22" t="s">
        <v>2</v>
      </c>
      <c r="C191" s="22" t="s">
        <v>152</v>
      </c>
      <c r="D191" s="39" t="s">
        <v>263</v>
      </c>
      <c r="E191" s="23">
        <v>44474</v>
      </c>
      <c r="F191" s="24" t="s">
        <v>44</v>
      </c>
      <c r="G191" s="25">
        <v>8800</v>
      </c>
      <c r="H191" s="25">
        <v>0</v>
      </c>
      <c r="I191" s="26">
        <f t="shared" si="9"/>
        <v>8800</v>
      </c>
      <c r="J191" s="23">
        <v>44498</v>
      </c>
      <c r="K191" s="24" t="s">
        <v>10</v>
      </c>
    </row>
    <row r="192" spans="1:11">
      <c r="A192" s="21" t="s">
        <v>251</v>
      </c>
      <c r="B192" s="22" t="s">
        <v>3</v>
      </c>
      <c r="C192" s="22" t="s">
        <v>123</v>
      </c>
      <c r="D192" s="39" t="s">
        <v>264</v>
      </c>
      <c r="E192" s="23">
        <v>44469</v>
      </c>
      <c r="F192" s="24" t="s">
        <v>47</v>
      </c>
      <c r="G192" s="25">
        <v>11000</v>
      </c>
      <c r="H192" s="25">
        <f>20%*G192</f>
        <v>2200</v>
      </c>
      <c r="I192" s="26">
        <f t="shared" si="9"/>
        <v>13200</v>
      </c>
      <c r="J192" s="23">
        <v>44523</v>
      </c>
      <c r="K192" s="24" t="s">
        <v>10</v>
      </c>
    </row>
    <row r="193" spans="1:11">
      <c r="A193" s="21" t="s">
        <v>251</v>
      </c>
      <c r="B193" s="22" t="s">
        <v>4</v>
      </c>
      <c r="C193" s="22" t="s">
        <v>205</v>
      </c>
      <c r="D193" s="39" t="s">
        <v>265</v>
      </c>
      <c r="E193" s="23">
        <v>44469</v>
      </c>
      <c r="F193" s="24" t="s">
        <v>47</v>
      </c>
      <c r="G193" s="25">
        <v>14960</v>
      </c>
      <c r="H193" s="25">
        <v>0</v>
      </c>
      <c r="I193" s="26">
        <f t="shared" si="9"/>
        <v>14960</v>
      </c>
      <c r="J193" s="23">
        <v>44526</v>
      </c>
      <c r="K193" s="24" t="s">
        <v>10</v>
      </c>
    </row>
    <row r="194" spans="1:11">
      <c r="A194" s="21" t="s">
        <v>251</v>
      </c>
      <c r="B194" s="22" t="s">
        <v>3</v>
      </c>
      <c r="C194" s="22" t="s">
        <v>249</v>
      </c>
      <c r="D194" s="39" t="s">
        <v>266</v>
      </c>
      <c r="E194" s="23">
        <v>44469</v>
      </c>
      <c r="F194" s="24" t="s">
        <v>47</v>
      </c>
      <c r="G194" s="34">
        <v>8800</v>
      </c>
      <c r="H194" s="34">
        <f>20%*G194</f>
        <v>1760</v>
      </c>
      <c r="I194" s="35">
        <f t="shared" ref="I194:I211" si="13">G194+H194</f>
        <v>10560</v>
      </c>
      <c r="J194" s="23">
        <v>44523</v>
      </c>
      <c r="K194" s="24" t="s">
        <v>10</v>
      </c>
    </row>
    <row r="195" spans="1:11">
      <c r="A195" s="21" t="s">
        <v>251</v>
      </c>
      <c r="B195" s="40" t="s">
        <v>3</v>
      </c>
      <c r="C195" s="22" t="s">
        <v>267</v>
      </c>
      <c r="D195" s="39" t="s">
        <v>268</v>
      </c>
      <c r="E195" s="23">
        <v>44475</v>
      </c>
      <c r="F195" s="24" t="s">
        <v>47</v>
      </c>
      <c r="G195" s="34">
        <v>5180</v>
      </c>
      <c r="H195" s="34">
        <f>20%*G195</f>
        <v>1036</v>
      </c>
      <c r="I195" s="35">
        <f t="shared" si="13"/>
        <v>6216</v>
      </c>
      <c r="J195" s="23">
        <v>44545</v>
      </c>
      <c r="K195" s="24" t="s">
        <v>10</v>
      </c>
    </row>
    <row r="196" spans="1:11">
      <c r="A196" s="21" t="s">
        <v>251</v>
      </c>
      <c r="B196" s="33" t="s">
        <v>3</v>
      </c>
      <c r="C196" s="22" t="s">
        <v>269</v>
      </c>
      <c r="D196" s="39" t="s">
        <v>270</v>
      </c>
      <c r="E196" s="23">
        <v>44469</v>
      </c>
      <c r="F196" s="24" t="s">
        <v>47</v>
      </c>
      <c r="G196" s="34">
        <v>7600</v>
      </c>
      <c r="H196" s="34">
        <f>20%*G196</f>
        <v>1520</v>
      </c>
      <c r="I196" s="35">
        <f t="shared" si="13"/>
        <v>9120</v>
      </c>
      <c r="J196" s="23">
        <v>44530</v>
      </c>
      <c r="K196" s="24" t="s">
        <v>10</v>
      </c>
    </row>
    <row r="197" spans="1:11">
      <c r="A197" s="21" t="s">
        <v>271</v>
      </c>
      <c r="B197" s="22" t="s">
        <v>5</v>
      </c>
      <c r="C197" s="22" t="s">
        <v>29</v>
      </c>
      <c r="D197" s="22" t="s">
        <v>272</v>
      </c>
      <c r="E197" s="23">
        <v>44498</v>
      </c>
      <c r="F197" s="24" t="s">
        <v>31</v>
      </c>
      <c r="G197" s="25">
        <v>10080</v>
      </c>
      <c r="H197" s="25">
        <v>0</v>
      </c>
      <c r="I197" s="26">
        <f t="shared" si="13"/>
        <v>10080</v>
      </c>
      <c r="J197" s="23">
        <v>44553</v>
      </c>
      <c r="K197" s="24" t="s">
        <v>10</v>
      </c>
    </row>
    <row r="198" spans="1:11">
      <c r="A198" s="21" t="s">
        <v>271</v>
      </c>
      <c r="B198" s="22" t="s">
        <v>5</v>
      </c>
      <c r="C198" s="22" t="s">
        <v>34</v>
      </c>
      <c r="D198" s="22" t="s">
        <v>273</v>
      </c>
      <c r="E198" s="23">
        <v>44498</v>
      </c>
      <c r="F198" s="24" t="s">
        <v>31</v>
      </c>
      <c r="G198" s="25">
        <v>13490</v>
      </c>
      <c r="H198" s="25">
        <v>0</v>
      </c>
      <c r="I198" s="26">
        <f t="shared" si="13"/>
        <v>13490</v>
      </c>
      <c r="J198" s="23">
        <v>44553</v>
      </c>
      <c r="K198" s="24" t="s">
        <v>10</v>
      </c>
    </row>
    <row r="199" spans="1:11">
      <c r="A199" s="21" t="s">
        <v>271</v>
      </c>
      <c r="B199" s="22" t="s">
        <v>2</v>
      </c>
      <c r="C199" s="22" t="s">
        <v>42</v>
      </c>
      <c r="D199" s="22" t="s">
        <v>274</v>
      </c>
      <c r="E199" s="23">
        <v>44510</v>
      </c>
      <c r="F199" s="24" t="s">
        <v>44</v>
      </c>
      <c r="G199" s="25">
        <v>9030</v>
      </c>
      <c r="H199" s="25">
        <v>0</v>
      </c>
      <c r="I199" s="26">
        <f t="shared" si="13"/>
        <v>9030</v>
      </c>
      <c r="J199" s="23">
        <v>44539</v>
      </c>
      <c r="K199" s="24" t="s">
        <v>10</v>
      </c>
    </row>
    <row r="200" spans="1:11">
      <c r="A200" s="21" t="s">
        <v>271</v>
      </c>
      <c r="B200" s="22" t="s">
        <v>3</v>
      </c>
      <c r="C200" s="22" t="s">
        <v>48</v>
      </c>
      <c r="D200" s="22" t="s">
        <v>275</v>
      </c>
      <c r="E200" s="23">
        <v>44503</v>
      </c>
      <c r="F200" s="24" t="s">
        <v>47</v>
      </c>
      <c r="G200" s="25">
        <v>9450</v>
      </c>
      <c r="H200" s="25">
        <f t="shared" ref="H200:H205" si="14">20%*G200</f>
        <v>1890</v>
      </c>
      <c r="I200" s="26">
        <f t="shared" si="13"/>
        <v>11340</v>
      </c>
      <c r="J200" s="23">
        <v>44545</v>
      </c>
      <c r="K200" s="24" t="s">
        <v>10</v>
      </c>
    </row>
    <row r="201" spans="1:11">
      <c r="A201" s="21" t="s">
        <v>271</v>
      </c>
      <c r="B201" s="22" t="s">
        <v>3</v>
      </c>
      <c r="C201" s="22" t="s">
        <v>50</v>
      </c>
      <c r="D201" s="22" t="s">
        <v>276</v>
      </c>
      <c r="E201" s="23">
        <v>44489</v>
      </c>
      <c r="F201" s="24" t="s">
        <v>47</v>
      </c>
      <c r="G201" s="25">
        <v>4900</v>
      </c>
      <c r="H201" s="25">
        <f t="shared" si="14"/>
        <v>980</v>
      </c>
      <c r="I201" s="26">
        <f t="shared" si="13"/>
        <v>5880</v>
      </c>
      <c r="J201" s="23">
        <v>44545</v>
      </c>
      <c r="K201" s="24" t="s">
        <v>10</v>
      </c>
    </row>
    <row r="202" spans="1:11">
      <c r="A202" s="21" t="s">
        <v>271</v>
      </c>
      <c r="B202" s="22" t="s">
        <v>3</v>
      </c>
      <c r="C202" s="22" t="s">
        <v>74</v>
      </c>
      <c r="D202" s="22" t="s">
        <v>277</v>
      </c>
      <c r="E202" s="23">
        <v>44501</v>
      </c>
      <c r="F202" s="24" t="s">
        <v>47</v>
      </c>
      <c r="G202" s="25">
        <v>6930</v>
      </c>
      <c r="H202" s="25">
        <f t="shared" si="14"/>
        <v>1386</v>
      </c>
      <c r="I202" s="26">
        <f t="shared" si="13"/>
        <v>8316</v>
      </c>
      <c r="J202" s="23">
        <v>44545</v>
      </c>
      <c r="K202" s="24" t="s">
        <v>10</v>
      </c>
    </row>
    <row r="203" spans="1:11">
      <c r="A203" s="21" t="s">
        <v>271</v>
      </c>
      <c r="B203" s="22" t="s">
        <v>3</v>
      </c>
      <c r="C203" s="22" t="s">
        <v>76</v>
      </c>
      <c r="D203" s="22" t="s">
        <v>278</v>
      </c>
      <c r="E203" s="23">
        <v>44502</v>
      </c>
      <c r="F203" s="24" t="s">
        <v>47</v>
      </c>
      <c r="G203" s="25">
        <v>15120</v>
      </c>
      <c r="H203" s="25">
        <f t="shared" si="14"/>
        <v>3024</v>
      </c>
      <c r="I203" s="26">
        <f t="shared" si="13"/>
        <v>18144</v>
      </c>
      <c r="J203" s="23">
        <v>44545</v>
      </c>
      <c r="K203" s="24" t="s">
        <v>10</v>
      </c>
    </row>
    <row r="204" spans="1:11">
      <c r="A204" s="21" t="s">
        <v>271</v>
      </c>
      <c r="B204" s="22" t="s">
        <v>3</v>
      </c>
      <c r="C204" s="22" t="s">
        <v>93</v>
      </c>
      <c r="D204" s="22" t="s">
        <v>279</v>
      </c>
      <c r="E204" s="23">
        <v>44503</v>
      </c>
      <c r="F204" s="24" t="s">
        <v>47</v>
      </c>
      <c r="G204" s="25">
        <v>6400</v>
      </c>
      <c r="H204" s="25">
        <f t="shared" si="14"/>
        <v>1280</v>
      </c>
      <c r="I204" s="26">
        <f t="shared" si="13"/>
        <v>7680</v>
      </c>
      <c r="J204" s="23">
        <v>44545</v>
      </c>
      <c r="K204" s="24" t="s">
        <v>10</v>
      </c>
    </row>
    <row r="205" spans="1:11">
      <c r="A205" s="21" t="s">
        <v>271</v>
      </c>
      <c r="B205" s="22" t="s">
        <v>3</v>
      </c>
      <c r="C205" s="22" t="s">
        <v>121</v>
      </c>
      <c r="D205" s="33" t="s">
        <v>280</v>
      </c>
      <c r="E205" s="23">
        <v>44502</v>
      </c>
      <c r="F205" s="24" t="s">
        <v>47</v>
      </c>
      <c r="G205" s="25">
        <v>7650</v>
      </c>
      <c r="H205" s="25">
        <f t="shared" si="14"/>
        <v>1530</v>
      </c>
      <c r="I205" s="26">
        <f t="shared" si="13"/>
        <v>9180</v>
      </c>
      <c r="J205" s="23">
        <v>44552</v>
      </c>
      <c r="K205" s="24" t="s">
        <v>10</v>
      </c>
    </row>
    <row r="206" spans="1:11">
      <c r="A206" s="21" t="s">
        <v>271</v>
      </c>
      <c r="B206" s="22" t="s">
        <v>2</v>
      </c>
      <c r="C206" s="22" t="s">
        <v>152</v>
      </c>
      <c r="D206" s="22" t="s">
        <v>281</v>
      </c>
      <c r="E206" s="23">
        <v>44502</v>
      </c>
      <c r="F206" s="24" t="s">
        <v>44</v>
      </c>
      <c r="G206" s="25">
        <v>8400</v>
      </c>
      <c r="H206" s="25">
        <v>0</v>
      </c>
      <c r="I206" s="26">
        <f t="shared" si="13"/>
        <v>8400</v>
      </c>
      <c r="J206" s="23">
        <v>44530</v>
      </c>
      <c r="K206" s="24" t="s">
        <v>10</v>
      </c>
    </row>
    <row r="207" spans="1:11">
      <c r="A207" s="21" t="s">
        <v>271</v>
      </c>
      <c r="B207" s="22" t="s">
        <v>3</v>
      </c>
      <c r="C207" s="22" t="s">
        <v>123</v>
      </c>
      <c r="D207" s="22" t="s">
        <v>282</v>
      </c>
      <c r="E207" s="23">
        <v>44498</v>
      </c>
      <c r="F207" s="24" t="s">
        <v>47</v>
      </c>
      <c r="G207" s="25">
        <v>10500</v>
      </c>
      <c r="H207" s="25">
        <f>20%*G207</f>
        <v>2100</v>
      </c>
      <c r="I207" s="26">
        <f t="shared" si="13"/>
        <v>12600</v>
      </c>
      <c r="J207" s="23">
        <v>44545</v>
      </c>
      <c r="K207" s="24" t="s">
        <v>10</v>
      </c>
    </row>
    <row r="208" spans="1:11">
      <c r="A208" s="41" t="s">
        <v>271</v>
      </c>
      <c r="B208" s="42" t="s">
        <v>3</v>
      </c>
      <c r="C208" s="22" t="s">
        <v>249</v>
      </c>
      <c r="D208" s="22" t="s">
        <v>283</v>
      </c>
      <c r="E208" s="43">
        <v>44498</v>
      </c>
      <c r="F208" s="44" t="s">
        <v>47</v>
      </c>
      <c r="G208" s="34">
        <v>8400</v>
      </c>
      <c r="H208" s="34">
        <f>20%*G208</f>
        <v>1680</v>
      </c>
      <c r="I208" s="35">
        <f t="shared" si="13"/>
        <v>10080</v>
      </c>
      <c r="J208" s="23">
        <v>44545</v>
      </c>
      <c r="K208" s="45" t="s">
        <v>10</v>
      </c>
    </row>
    <row r="209" spans="1:11">
      <c r="A209" s="41" t="s">
        <v>271</v>
      </c>
      <c r="B209" s="33" t="s">
        <v>3</v>
      </c>
      <c r="C209" s="22" t="s">
        <v>267</v>
      </c>
      <c r="D209" s="42" t="s">
        <v>284</v>
      </c>
      <c r="E209" s="23">
        <v>44502</v>
      </c>
      <c r="F209" s="44" t="s">
        <v>47</v>
      </c>
      <c r="G209" s="34">
        <v>7770</v>
      </c>
      <c r="H209" s="34">
        <f>20%*G209</f>
        <v>1554</v>
      </c>
      <c r="I209" s="35">
        <f t="shared" si="13"/>
        <v>9324</v>
      </c>
      <c r="J209" s="23">
        <v>44545</v>
      </c>
      <c r="K209" s="44" t="s">
        <v>10</v>
      </c>
    </row>
    <row r="210" spans="1:11">
      <c r="A210" s="41" t="s">
        <v>271</v>
      </c>
      <c r="B210" s="42" t="s">
        <v>3</v>
      </c>
      <c r="C210" s="22" t="s">
        <v>269</v>
      </c>
      <c r="D210" s="42" t="s">
        <v>285</v>
      </c>
      <c r="E210" s="23">
        <v>44498</v>
      </c>
      <c r="F210" s="44" t="s">
        <v>47</v>
      </c>
      <c r="G210" s="34">
        <v>8000</v>
      </c>
      <c r="H210" s="34">
        <f>20%*G210</f>
        <v>1600</v>
      </c>
      <c r="I210" s="35">
        <f t="shared" si="13"/>
        <v>9600</v>
      </c>
      <c r="J210" s="23">
        <v>44545</v>
      </c>
      <c r="K210" s="44" t="s">
        <v>10</v>
      </c>
    </row>
    <row r="211" spans="1:11">
      <c r="A211" s="41" t="s">
        <v>271</v>
      </c>
      <c r="B211" s="42" t="s">
        <v>3</v>
      </c>
      <c r="C211" s="22" t="s">
        <v>286</v>
      </c>
      <c r="D211" s="42" t="s">
        <v>287</v>
      </c>
      <c r="E211" s="23">
        <v>44501</v>
      </c>
      <c r="F211" s="44" t="s">
        <v>47</v>
      </c>
      <c r="G211" s="34">
        <v>1200</v>
      </c>
      <c r="H211" s="34">
        <f>20%*G211</f>
        <v>240</v>
      </c>
      <c r="I211" s="35">
        <f t="shared" si="13"/>
        <v>1440</v>
      </c>
      <c r="J211" s="23">
        <v>44671</v>
      </c>
      <c r="K211" s="44" t="s">
        <v>10</v>
      </c>
    </row>
    <row r="213" spans="1:11" ht="15.75" thickBot="1"/>
    <row r="214" spans="1:11" ht="15.75" thickBot="1">
      <c r="A214" s="353" t="s">
        <v>299</v>
      </c>
      <c r="B214" s="354"/>
      <c r="C214" s="354"/>
      <c r="D214" s="354"/>
      <c r="E214" s="354"/>
      <c r="F214" s="354"/>
      <c r="G214" s="354"/>
      <c r="H214" s="355"/>
    </row>
    <row r="217" spans="1:11">
      <c r="A217" s="48" t="s">
        <v>13</v>
      </c>
      <c r="B217" s="48" t="s">
        <v>12</v>
      </c>
    </row>
    <row r="218" spans="1:11">
      <c r="A218" s="48" t="s">
        <v>11</v>
      </c>
      <c r="B218" t="s">
        <v>10</v>
      </c>
      <c r="C218" t="s">
        <v>9</v>
      </c>
      <c r="D218" t="s">
        <v>8</v>
      </c>
      <c r="E218" t="s">
        <v>1</v>
      </c>
    </row>
    <row r="219" spans="1:11">
      <c r="A219" s="49" t="s">
        <v>7</v>
      </c>
      <c r="B219">
        <v>40320</v>
      </c>
      <c r="E219">
        <v>40320</v>
      </c>
    </row>
    <row r="220" spans="1:11">
      <c r="A220" s="49" t="s">
        <v>6</v>
      </c>
      <c r="B220">
        <v>123129.60000000001</v>
      </c>
      <c r="E220">
        <v>123129.60000000001</v>
      </c>
    </row>
    <row r="221" spans="1:11">
      <c r="A221" s="49" t="s">
        <v>5</v>
      </c>
      <c r="B221">
        <v>326870</v>
      </c>
      <c r="C221">
        <v>61390</v>
      </c>
      <c r="E221">
        <v>388260</v>
      </c>
    </row>
    <row r="222" spans="1:11">
      <c r="A222" s="49" t="s">
        <v>4</v>
      </c>
      <c r="B222">
        <v>100066</v>
      </c>
      <c r="C222">
        <v>14280</v>
      </c>
      <c r="E222">
        <v>114346</v>
      </c>
    </row>
    <row r="223" spans="1:11">
      <c r="A223" s="49" t="s">
        <v>3</v>
      </c>
      <c r="B223">
        <v>1029198</v>
      </c>
      <c r="C223">
        <v>77256</v>
      </c>
      <c r="D223">
        <v>0</v>
      </c>
      <c r="E223">
        <v>1106454</v>
      </c>
    </row>
    <row r="224" spans="1:11">
      <c r="A224" s="49" t="s">
        <v>2</v>
      </c>
      <c r="B224">
        <v>190476</v>
      </c>
      <c r="C224">
        <v>18742</v>
      </c>
      <c r="E224">
        <v>209218</v>
      </c>
    </row>
    <row r="225" spans="1:8">
      <c r="A225" s="49" t="s">
        <v>1</v>
      </c>
      <c r="B225">
        <v>1810059.6</v>
      </c>
      <c r="C225">
        <v>171668</v>
      </c>
      <c r="D225">
        <v>0</v>
      </c>
      <c r="E225">
        <v>1981727.6</v>
      </c>
    </row>
    <row r="227" spans="1:8" ht="15.75" thickBot="1"/>
    <row r="228" spans="1:8" ht="15.75" thickBot="1">
      <c r="A228" s="353" t="s">
        <v>300</v>
      </c>
      <c r="B228" s="354"/>
      <c r="C228" s="354"/>
      <c r="D228" s="354"/>
      <c r="E228" s="354"/>
      <c r="F228" s="354"/>
      <c r="G228" s="354"/>
      <c r="H228" s="355"/>
    </row>
    <row r="244" spans="9:9">
      <c r="I244">
        <v>2</v>
      </c>
    </row>
  </sheetData>
  <mergeCells count="2">
    <mergeCell ref="A214:H214"/>
    <mergeCell ref="A228:H228"/>
  </mergeCells>
  <conditionalFormatting sqref="A2:K211">
    <cfRule type="expression" dxfId="17" priority="7">
      <formula>$K2="Paid"</formula>
    </cfRule>
    <cfRule type="expression" dxfId="16" priority="8">
      <formula>$K2="Unpaid"</formula>
    </cfRule>
    <cfRule type="expression" dxfId="15" priority="9">
      <formula>$K2=""</formula>
    </cfRule>
  </conditionalFormatting>
  <conditionalFormatting sqref="D120:D181 D183:D208">
    <cfRule type="expression" dxfId="14" priority="5">
      <formula>#REF!="Paid"</formula>
    </cfRule>
    <cfRule type="expression" dxfId="13" priority="6">
      <formula>#REF!="Unpaid"</formula>
    </cfRule>
  </conditionalFormatting>
  <conditionalFormatting sqref="D161">
    <cfRule type="expression" dxfId="12" priority="1">
      <formula>$K182="Paid"</formula>
    </cfRule>
    <cfRule type="expression" dxfId="11" priority="2">
      <formula>$K182="Unpaid"</formula>
    </cfRule>
    <cfRule type="expression" dxfId="10" priority="3">
      <formula>#REF!="Paid"</formula>
    </cfRule>
    <cfRule type="expression" dxfId="9" priority="4">
      <formula>#REF!="Unpaid"</formula>
    </cfRule>
  </conditionalFormatting>
  <dataValidations count="1">
    <dataValidation type="list" allowBlank="1" sqref="K148 K2:K6 K13:K19 K23:K24 K8:K10 K40 K46:K51 K53:K57 K61 K63 K70:K71 K73:K78 K83 K91 K94:K95 K98:K102 K106 K114 K116:K117 K119:K124 K133 K136:K139 K141:K146 K206 K158:K159 K161:K165 K173 K176:K177 K179:K182 K191 K193:K199 K155 K152 K27:K36" xr:uid="{1EED1846-A4B9-4BB0-AA1F-390BF1AFA6D1}">
      <formula1>"Paid,Unpaid"</formula1>
    </dataValidation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9468-2338-41C4-BBA2-49A9D99A4264}">
  <sheetPr>
    <tabColor rgb="FFFFFF00"/>
  </sheetPr>
  <dimension ref="A1:J14"/>
  <sheetViews>
    <sheetView zoomScale="190" zoomScaleNormal="190" workbookViewId="0">
      <selection activeCell="D18" sqref="D18"/>
    </sheetView>
  </sheetViews>
  <sheetFormatPr defaultRowHeight="15"/>
  <cols>
    <col min="1" max="1" width="14.7109375" customWidth="1"/>
    <col min="4" max="4" width="10.85546875" bestFit="1" customWidth="1"/>
    <col min="6" max="6" width="12.5703125" customWidth="1"/>
    <col min="8" max="8" width="10.7109375" customWidth="1"/>
    <col min="9" max="9" width="11.7109375" customWidth="1"/>
    <col min="10" max="10" width="11.85546875" customWidth="1"/>
  </cols>
  <sheetData>
    <row r="1" spans="1:10" ht="15.75" thickBot="1">
      <c r="A1" s="54" t="s">
        <v>320</v>
      </c>
      <c r="B1" s="55" t="s">
        <v>317</v>
      </c>
      <c r="C1" s="55" t="s">
        <v>318</v>
      </c>
      <c r="D1" s="55" t="s">
        <v>319</v>
      </c>
      <c r="E1" s="55" t="s">
        <v>324</v>
      </c>
      <c r="F1" s="55" t="s">
        <v>325</v>
      </c>
      <c r="G1" s="55" t="s">
        <v>330</v>
      </c>
      <c r="H1" s="55" t="s">
        <v>331</v>
      </c>
      <c r="I1" s="55" t="s">
        <v>332</v>
      </c>
      <c r="J1" s="56" t="s">
        <v>333</v>
      </c>
    </row>
    <row r="2" spans="1:10">
      <c r="A2" s="57" t="s">
        <v>308</v>
      </c>
      <c r="B2" s="58">
        <v>2016</v>
      </c>
      <c r="C2" s="58">
        <v>1</v>
      </c>
      <c r="D2" s="58" t="s">
        <v>321</v>
      </c>
      <c r="E2" s="58" t="s">
        <v>326</v>
      </c>
      <c r="F2" s="58" t="s">
        <v>338</v>
      </c>
      <c r="G2" s="58">
        <v>5600</v>
      </c>
      <c r="H2" s="58">
        <v>5000</v>
      </c>
      <c r="I2" s="59">
        <v>44928</v>
      </c>
      <c r="J2" s="60">
        <v>45201</v>
      </c>
    </row>
    <row r="3" spans="1:10">
      <c r="A3" s="61" t="s">
        <v>309</v>
      </c>
      <c r="B3" s="51">
        <v>2002</v>
      </c>
      <c r="C3" s="51">
        <v>2</v>
      </c>
      <c r="D3" s="51" t="s">
        <v>322</v>
      </c>
      <c r="E3" s="51" t="s">
        <v>327</v>
      </c>
      <c r="F3" s="51" t="s">
        <v>329</v>
      </c>
      <c r="G3" s="51">
        <v>4500</v>
      </c>
      <c r="H3" s="51">
        <v>4000</v>
      </c>
      <c r="I3" s="52">
        <v>44929</v>
      </c>
      <c r="J3" s="62">
        <v>45202</v>
      </c>
    </row>
    <row r="4" spans="1:10">
      <c r="A4" s="61" t="s">
        <v>310</v>
      </c>
      <c r="B4" s="51">
        <v>2003</v>
      </c>
      <c r="C4" s="51">
        <v>3</v>
      </c>
      <c r="D4" s="51" t="s">
        <v>323</v>
      </c>
      <c r="E4" s="51" t="s">
        <v>326</v>
      </c>
      <c r="F4" s="51" t="s">
        <v>338</v>
      </c>
      <c r="G4" s="51">
        <v>5600</v>
      </c>
      <c r="H4" s="51">
        <v>5000</v>
      </c>
      <c r="I4" s="52">
        <v>44930</v>
      </c>
      <c r="J4" s="62">
        <v>45203</v>
      </c>
    </row>
    <row r="5" spans="1:10">
      <c r="A5" s="61" t="s">
        <v>311</v>
      </c>
      <c r="B5" s="51">
        <v>2005</v>
      </c>
      <c r="C5" s="51">
        <v>1</v>
      </c>
      <c r="D5" s="51" t="s">
        <v>321</v>
      </c>
      <c r="E5" s="51" t="s">
        <v>326</v>
      </c>
      <c r="F5" s="51" t="s">
        <v>328</v>
      </c>
      <c r="G5" s="51">
        <v>5600</v>
      </c>
      <c r="H5" s="51">
        <v>5000</v>
      </c>
      <c r="I5" s="52">
        <v>44931</v>
      </c>
      <c r="J5" s="62">
        <v>45204</v>
      </c>
    </row>
    <row r="6" spans="1:10">
      <c r="A6" s="61" t="s">
        <v>312</v>
      </c>
      <c r="B6" s="51">
        <v>2015</v>
      </c>
      <c r="C6" s="51">
        <v>2</v>
      </c>
      <c r="D6" s="51" t="s">
        <v>322</v>
      </c>
      <c r="E6" s="51" t="s">
        <v>326</v>
      </c>
      <c r="F6" s="51" t="s">
        <v>336</v>
      </c>
      <c r="G6" s="51">
        <v>5600</v>
      </c>
      <c r="H6" s="51">
        <v>5000</v>
      </c>
      <c r="I6" s="52">
        <v>44932</v>
      </c>
      <c r="J6" s="62">
        <v>45205</v>
      </c>
    </row>
    <row r="7" spans="1:10">
      <c r="A7" s="61" t="s">
        <v>313</v>
      </c>
      <c r="B7" s="51">
        <v>2018</v>
      </c>
      <c r="C7" s="51">
        <v>3</v>
      </c>
      <c r="D7" s="53" t="s">
        <v>323</v>
      </c>
      <c r="E7" s="51" t="s">
        <v>327</v>
      </c>
      <c r="F7" s="51" t="s">
        <v>328</v>
      </c>
      <c r="G7" s="51">
        <v>5600</v>
      </c>
      <c r="H7" s="51">
        <v>5000</v>
      </c>
      <c r="I7" s="52">
        <v>44933</v>
      </c>
      <c r="J7" s="62">
        <v>45206</v>
      </c>
    </row>
    <row r="8" spans="1:10">
      <c r="A8" s="61" t="s">
        <v>314</v>
      </c>
      <c r="B8" s="51">
        <v>2019</v>
      </c>
      <c r="C8" s="51">
        <v>1</v>
      </c>
      <c r="D8" s="51" t="s">
        <v>322</v>
      </c>
      <c r="E8" s="51" t="s">
        <v>327</v>
      </c>
      <c r="F8" s="51" t="s">
        <v>328</v>
      </c>
      <c r="G8" s="51">
        <v>4700</v>
      </c>
      <c r="H8" s="51">
        <v>4000</v>
      </c>
      <c r="I8" s="52">
        <v>44934</v>
      </c>
      <c r="J8" s="62">
        <v>45207</v>
      </c>
    </row>
    <row r="9" spans="1:10">
      <c r="A9" s="61" t="s">
        <v>315</v>
      </c>
      <c r="B9" s="51">
        <v>2020</v>
      </c>
      <c r="C9" s="51">
        <v>2</v>
      </c>
      <c r="D9" s="51" t="s">
        <v>323</v>
      </c>
      <c r="E9" s="51" t="s">
        <v>327</v>
      </c>
      <c r="F9" s="51" t="s">
        <v>328</v>
      </c>
      <c r="G9" s="51">
        <v>1500</v>
      </c>
      <c r="H9" s="51">
        <v>1000</v>
      </c>
      <c r="I9" s="52">
        <v>44935</v>
      </c>
      <c r="J9" s="62">
        <v>45208</v>
      </c>
    </row>
    <row r="10" spans="1:10">
      <c r="A10" s="61" t="s">
        <v>312</v>
      </c>
      <c r="B10" s="51">
        <v>2022</v>
      </c>
      <c r="C10" s="51">
        <v>3</v>
      </c>
      <c r="D10" s="51" t="s">
        <v>323</v>
      </c>
      <c r="E10" s="51" t="s">
        <v>327</v>
      </c>
      <c r="F10" s="51" t="s">
        <v>329</v>
      </c>
      <c r="G10" s="51">
        <v>3500</v>
      </c>
      <c r="H10" s="51">
        <v>3000</v>
      </c>
      <c r="I10" s="52">
        <v>44936</v>
      </c>
      <c r="J10" s="62">
        <v>45209</v>
      </c>
    </row>
    <row r="11" spans="1:10">
      <c r="A11" s="61" t="s">
        <v>316</v>
      </c>
      <c r="B11" s="51">
        <v>2021</v>
      </c>
      <c r="C11" s="51">
        <v>1</v>
      </c>
      <c r="D11" s="51" t="s">
        <v>323</v>
      </c>
      <c r="E11" s="51" t="s">
        <v>326</v>
      </c>
      <c r="F11" s="51" t="s">
        <v>329</v>
      </c>
      <c r="G11" s="51">
        <v>5888</v>
      </c>
      <c r="H11" s="51">
        <v>5000</v>
      </c>
      <c r="I11" s="52">
        <v>44937</v>
      </c>
      <c r="J11" s="62">
        <v>45210</v>
      </c>
    </row>
    <row r="12" spans="1:10">
      <c r="A12" s="61" t="s">
        <v>312</v>
      </c>
      <c r="B12" s="51">
        <v>2000</v>
      </c>
      <c r="C12" s="51">
        <v>2</v>
      </c>
      <c r="D12" s="51" t="s">
        <v>322</v>
      </c>
      <c r="E12" s="51" t="s">
        <v>326</v>
      </c>
      <c r="F12" s="51" t="s">
        <v>329</v>
      </c>
      <c r="G12" s="51">
        <v>6555</v>
      </c>
      <c r="H12" s="51">
        <v>6000</v>
      </c>
      <c r="I12" s="52">
        <v>44938</v>
      </c>
      <c r="J12" s="62">
        <v>45211</v>
      </c>
    </row>
    <row r="13" spans="1:10">
      <c r="A13" s="61" t="s">
        <v>313</v>
      </c>
      <c r="B13" s="51">
        <v>2005</v>
      </c>
      <c r="C13" s="51">
        <v>3</v>
      </c>
      <c r="D13" s="51" t="s">
        <v>323</v>
      </c>
      <c r="E13" s="51" t="s">
        <v>326</v>
      </c>
      <c r="F13" s="51" t="s">
        <v>337</v>
      </c>
      <c r="G13" s="51">
        <v>4755</v>
      </c>
      <c r="H13" s="51">
        <v>4000</v>
      </c>
      <c r="I13" s="52">
        <v>44939</v>
      </c>
      <c r="J13" s="62">
        <v>45212</v>
      </c>
    </row>
    <row r="14" spans="1:10" ht="15.75" thickBot="1">
      <c r="A14" s="63" t="s">
        <v>312</v>
      </c>
      <c r="B14" s="64">
        <v>2006</v>
      </c>
      <c r="C14" s="64">
        <v>1</v>
      </c>
      <c r="D14" s="64" t="s">
        <v>321</v>
      </c>
      <c r="E14" s="64" t="s">
        <v>327</v>
      </c>
      <c r="F14" s="64" t="s">
        <v>337</v>
      </c>
      <c r="G14" s="64">
        <v>2144</v>
      </c>
      <c r="H14" s="64">
        <v>2000</v>
      </c>
      <c r="I14" s="65">
        <v>44940</v>
      </c>
      <c r="J14" s="66">
        <v>45213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4EEF-6CB3-4C06-B728-D4242D53DFC6}">
  <dimension ref="A3:I62"/>
  <sheetViews>
    <sheetView topLeftCell="A25" zoomScale="145" zoomScaleNormal="145" workbookViewId="0">
      <selection activeCell="A17" sqref="A17:C26"/>
    </sheetView>
  </sheetViews>
  <sheetFormatPr defaultRowHeight="15"/>
  <cols>
    <col min="1" max="1" width="13.28515625" bestFit="1" customWidth="1"/>
    <col min="2" max="2" width="8.140625" bestFit="1" customWidth="1"/>
    <col min="3" max="3" width="18.42578125" bestFit="1" customWidth="1"/>
    <col min="4" max="6" width="5.28515625" bestFit="1" customWidth="1"/>
    <col min="7" max="7" width="15.5703125" customWidth="1"/>
    <col min="8" max="8" width="11.28515625" bestFit="1" customWidth="1"/>
  </cols>
  <sheetData>
    <row r="3" spans="1:7">
      <c r="A3" s="48" t="s">
        <v>334</v>
      </c>
      <c r="B3" s="48" t="s">
        <v>12</v>
      </c>
    </row>
    <row r="4" spans="1:7">
      <c r="A4" s="48" t="s">
        <v>11</v>
      </c>
      <c r="B4" t="s">
        <v>336</v>
      </c>
      <c r="C4" t="s">
        <v>328</v>
      </c>
      <c r="D4" t="s">
        <v>337</v>
      </c>
      <c r="E4" t="s">
        <v>329</v>
      </c>
      <c r="F4" t="s">
        <v>338</v>
      </c>
      <c r="G4" t="s">
        <v>1</v>
      </c>
    </row>
    <row r="5" spans="1:7">
      <c r="A5" s="49" t="s">
        <v>311</v>
      </c>
      <c r="C5">
        <v>5000</v>
      </c>
      <c r="G5">
        <v>5000</v>
      </c>
    </row>
    <row r="6" spans="1:7">
      <c r="A6" s="49" t="s">
        <v>315</v>
      </c>
      <c r="C6">
        <v>1000</v>
      </c>
      <c r="G6">
        <v>1000</v>
      </c>
    </row>
    <row r="7" spans="1:7">
      <c r="A7" s="49" t="s">
        <v>310</v>
      </c>
      <c r="F7">
        <v>5000</v>
      </c>
      <c r="G7">
        <v>5000</v>
      </c>
    </row>
    <row r="8" spans="1:7">
      <c r="A8" s="49" t="s">
        <v>312</v>
      </c>
      <c r="B8">
        <v>5000</v>
      </c>
      <c r="D8">
        <v>2000</v>
      </c>
      <c r="E8">
        <v>9000</v>
      </c>
      <c r="G8">
        <v>16000</v>
      </c>
    </row>
    <row r="9" spans="1:7">
      <c r="A9" s="49" t="s">
        <v>313</v>
      </c>
      <c r="C9">
        <v>5000</v>
      </c>
      <c r="D9">
        <v>4000</v>
      </c>
      <c r="G9">
        <v>9000</v>
      </c>
    </row>
    <row r="10" spans="1:7">
      <c r="A10" s="49" t="s">
        <v>309</v>
      </c>
      <c r="E10">
        <v>4000</v>
      </c>
      <c r="G10">
        <v>4000</v>
      </c>
    </row>
    <row r="11" spans="1:7">
      <c r="A11" s="49" t="s">
        <v>314</v>
      </c>
      <c r="C11">
        <v>4000</v>
      </c>
      <c r="E11">
        <v>5000</v>
      </c>
      <c r="G11">
        <v>9000</v>
      </c>
    </row>
    <row r="12" spans="1:7">
      <c r="A12" s="49" t="s">
        <v>308</v>
      </c>
      <c r="F12">
        <v>5000</v>
      </c>
      <c r="G12">
        <v>5000</v>
      </c>
    </row>
    <row r="13" spans="1:7">
      <c r="A13" s="49" t="s">
        <v>1</v>
      </c>
      <c r="B13">
        <v>5000</v>
      </c>
      <c r="C13">
        <v>15000</v>
      </c>
      <c r="D13">
        <v>6000</v>
      </c>
      <c r="E13">
        <v>18000</v>
      </c>
      <c r="F13">
        <v>10000</v>
      </c>
      <c r="G13">
        <v>54000</v>
      </c>
    </row>
    <row r="14" spans="1:7" ht="15.75" thickBot="1"/>
    <row r="15" spans="1:7" ht="29.25" thickBot="1">
      <c r="A15" s="357" t="s">
        <v>339</v>
      </c>
      <c r="B15" s="358"/>
      <c r="C15" s="358"/>
      <c r="D15" s="358"/>
      <c r="E15" s="358"/>
      <c r="F15" s="358"/>
      <c r="G15" s="359"/>
    </row>
    <row r="17" spans="1:7">
      <c r="A17" s="48" t="s">
        <v>11</v>
      </c>
      <c r="B17" t="s">
        <v>335</v>
      </c>
      <c r="C17" t="s">
        <v>334</v>
      </c>
    </row>
    <row r="18" spans="1:7">
      <c r="A18" s="49" t="s">
        <v>311</v>
      </c>
      <c r="B18">
        <v>1</v>
      </c>
      <c r="C18">
        <v>5000</v>
      </c>
    </row>
    <row r="19" spans="1:7">
      <c r="A19" s="49" t="s">
        <v>315</v>
      </c>
      <c r="B19">
        <v>1</v>
      </c>
      <c r="C19">
        <v>1000</v>
      </c>
    </row>
    <row r="20" spans="1:7">
      <c r="A20" s="49" t="s">
        <v>310</v>
      </c>
      <c r="B20">
        <v>1</v>
      </c>
      <c r="C20">
        <v>5000</v>
      </c>
    </row>
    <row r="21" spans="1:7">
      <c r="A21" s="49" t="s">
        <v>312</v>
      </c>
      <c r="B21">
        <v>4</v>
      </c>
      <c r="C21">
        <v>16000</v>
      </c>
    </row>
    <row r="22" spans="1:7">
      <c r="A22" s="49" t="s">
        <v>313</v>
      </c>
      <c r="B22">
        <v>2</v>
      </c>
      <c r="C22">
        <v>9000</v>
      </c>
    </row>
    <row r="23" spans="1:7">
      <c r="A23" s="49" t="s">
        <v>309</v>
      </c>
      <c r="B23">
        <v>1</v>
      </c>
      <c r="C23">
        <v>4000</v>
      </c>
    </row>
    <row r="24" spans="1:7">
      <c r="A24" s="49" t="s">
        <v>314</v>
      </c>
      <c r="B24">
        <v>2</v>
      </c>
      <c r="C24">
        <v>9000</v>
      </c>
    </row>
    <row r="25" spans="1:7">
      <c r="A25" s="49" t="s">
        <v>308</v>
      </c>
      <c r="B25">
        <v>1</v>
      </c>
      <c r="C25">
        <v>5000</v>
      </c>
    </row>
    <row r="26" spans="1:7">
      <c r="A26" s="49" t="s">
        <v>1</v>
      </c>
      <c r="B26">
        <v>13</v>
      </c>
      <c r="C26">
        <v>54000</v>
      </c>
    </row>
    <row r="27" spans="1:7" ht="15.75" thickBot="1"/>
    <row r="28" spans="1:7" ht="29.25" thickBot="1">
      <c r="A28" s="357" t="s">
        <v>340</v>
      </c>
      <c r="B28" s="358"/>
      <c r="C28" s="358"/>
      <c r="D28" s="358"/>
      <c r="E28" s="358"/>
      <c r="F28" s="358"/>
      <c r="G28" s="359"/>
    </row>
    <row r="30" spans="1:7">
      <c r="A30" s="48" t="s">
        <v>11</v>
      </c>
      <c r="B30" t="s">
        <v>335</v>
      </c>
    </row>
    <row r="31" spans="1:7">
      <c r="A31" s="49" t="s">
        <v>336</v>
      </c>
      <c r="B31">
        <v>1</v>
      </c>
    </row>
    <row r="32" spans="1:7">
      <c r="A32" s="50" t="s">
        <v>326</v>
      </c>
      <c r="B32">
        <v>1</v>
      </c>
    </row>
    <row r="33" spans="1:9">
      <c r="A33" s="49" t="s">
        <v>328</v>
      </c>
      <c r="B33">
        <v>4</v>
      </c>
    </row>
    <row r="34" spans="1:9">
      <c r="A34" s="50" t="s">
        <v>326</v>
      </c>
      <c r="B34">
        <v>1</v>
      </c>
    </row>
    <row r="35" spans="1:9">
      <c r="A35" s="50" t="s">
        <v>327</v>
      </c>
      <c r="B35">
        <v>3</v>
      </c>
    </row>
    <row r="36" spans="1:9">
      <c r="A36" s="49" t="s">
        <v>337</v>
      </c>
      <c r="B36">
        <v>2</v>
      </c>
    </row>
    <row r="37" spans="1:9">
      <c r="A37" s="50" t="s">
        <v>326</v>
      </c>
      <c r="B37">
        <v>1</v>
      </c>
    </row>
    <row r="38" spans="1:9">
      <c r="A38" s="50" t="s">
        <v>327</v>
      </c>
      <c r="B38">
        <v>1</v>
      </c>
    </row>
    <row r="39" spans="1:9">
      <c r="A39" s="49" t="s">
        <v>329</v>
      </c>
      <c r="B39">
        <v>4</v>
      </c>
    </row>
    <row r="40" spans="1:9">
      <c r="A40" s="50" t="s">
        <v>326</v>
      </c>
      <c r="B40">
        <v>2</v>
      </c>
    </row>
    <row r="41" spans="1:9">
      <c r="A41" s="50" t="s">
        <v>327</v>
      </c>
      <c r="B41">
        <v>2</v>
      </c>
    </row>
    <row r="42" spans="1:9">
      <c r="A42" s="49" t="s">
        <v>338</v>
      </c>
      <c r="B42">
        <v>2</v>
      </c>
    </row>
    <row r="43" spans="1:9">
      <c r="A43" s="50" t="s">
        <v>326</v>
      </c>
      <c r="B43">
        <v>2</v>
      </c>
    </row>
    <row r="44" spans="1:9">
      <c r="A44" s="49" t="s">
        <v>1</v>
      </c>
      <c r="B44">
        <v>13</v>
      </c>
    </row>
    <row r="46" spans="1:9" ht="28.5">
      <c r="A46" s="360" t="s">
        <v>346</v>
      </c>
      <c r="B46" s="361"/>
      <c r="C46" s="361"/>
      <c r="D46" s="361"/>
      <c r="E46" s="361"/>
      <c r="F46" s="361"/>
      <c r="G46" s="361"/>
      <c r="H46" s="361"/>
      <c r="I46" s="361"/>
    </row>
    <row r="48" spans="1:9" ht="28.5" customHeight="1">
      <c r="A48" s="48" t="s">
        <v>325</v>
      </c>
      <c r="B48" s="48" t="s">
        <v>324</v>
      </c>
      <c r="C48" t="s">
        <v>335</v>
      </c>
      <c r="G48" s="356" t="s">
        <v>350</v>
      </c>
      <c r="H48" s="356"/>
      <c r="I48" s="356"/>
    </row>
    <row r="49" spans="1:9" ht="36.75" customHeight="1">
      <c r="A49" t="s">
        <v>336</v>
      </c>
      <c r="B49" t="s">
        <v>326</v>
      </c>
      <c r="C49">
        <v>1</v>
      </c>
      <c r="G49" s="356" t="s">
        <v>347</v>
      </c>
      <c r="H49" s="356"/>
      <c r="I49" s="356"/>
    </row>
    <row r="50" spans="1:9" ht="31.5" customHeight="1">
      <c r="A50" t="s">
        <v>341</v>
      </c>
      <c r="C50">
        <v>1</v>
      </c>
      <c r="G50" s="356" t="s">
        <v>348</v>
      </c>
      <c r="H50" s="356"/>
      <c r="I50" s="356"/>
    </row>
    <row r="51" spans="1:9" ht="57.75" customHeight="1">
      <c r="A51" t="s">
        <v>328</v>
      </c>
      <c r="B51" t="s">
        <v>326</v>
      </c>
      <c r="C51">
        <v>1</v>
      </c>
      <c r="G51" s="356" t="s">
        <v>349</v>
      </c>
      <c r="H51" s="356"/>
      <c r="I51" s="356"/>
    </row>
    <row r="52" spans="1:9">
      <c r="A52" t="s">
        <v>328</v>
      </c>
      <c r="B52" t="s">
        <v>327</v>
      </c>
      <c r="C52">
        <v>3</v>
      </c>
      <c r="G52" s="51"/>
      <c r="H52" s="51"/>
      <c r="I52" s="51"/>
    </row>
    <row r="53" spans="1:9">
      <c r="A53" t="s">
        <v>342</v>
      </c>
      <c r="C53">
        <v>4</v>
      </c>
    </row>
    <row r="54" spans="1:9">
      <c r="A54" t="s">
        <v>337</v>
      </c>
      <c r="B54" t="s">
        <v>326</v>
      </c>
      <c r="C54">
        <v>1</v>
      </c>
    </row>
    <row r="55" spans="1:9">
      <c r="A55" t="s">
        <v>337</v>
      </c>
      <c r="B55" t="s">
        <v>327</v>
      </c>
      <c r="C55">
        <v>1</v>
      </c>
    </row>
    <row r="56" spans="1:9">
      <c r="A56" t="s">
        <v>343</v>
      </c>
      <c r="C56">
        <v>2</v>
      </c>
    </row>
    <row r="57" spans="1:9">
      <c r="A57" t="s">
        <v>329</v>
      </c>
      <c r="B57" t="s">
        <v>326</v>
      </c>
      <c r="C57">
        <v>2</v>
      </c>
    </row>
    <row r="58" spans="1:9">
      <c r="A58" t="s">
        <v>329</v>
      </c>
      <c r="B58" t="s">
        <v>327</v>
      </c>
      <c r="C58">
        <v>2</v>
      </c>
    </row>
    <row r="59" spans="1:9">
      <c r="A59" t="s">
        <v>344</v>
      </c>
      <c r="C59">
        <v>4</v>
      </c>
    </row>
    <row r="60" spans="1:9">
      <c r="A60" t="s">
        <v>338</v>
      </c>
      <c r="B60" t="s">
        <v>326</v>
      </c>
      <c r="C60">
        <v>2</v>
      </c>
    </row>
    <row r="61" spans="1:9">
      <c r="A61" t="s">
        <v>345</v>
      </c>
      <c r="C61">
        <v>2</v>
      </c>
    </row>
    <row r="62" spans="1:9">
      <c r="A62" t="s">
        <v>1</v>
      </c>
      <c r="C62">
        <v>13</v>
      </c>
    </row>
  </sheetData>
  <mergeCells count="7">
    <mergeCell ref="G50:I50"/>
    <mergeCell ref="G51:I51"/>
    <mergeCell ref="A15:G15"/>
    <mergeCell ref="A28:G28"/>
    <mergeCell ref="A46:I46"/>
    <mergeCell ref="G48:I48"/>
    <mergeCell ref="G49:I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198E-B2FC-4CA2-B8DF-DA94DB514444}">
  <sheetPr>
    <tabColor rgb="FF92D050"/>
  </sheetPr>
  <dimension ref="A1:H66"/>
  <sheetViews>
    <sheetView topLeftCell="A28" zoomScale="160" zoomScaleNormal="160" workbookViewId="0">
      <selection activeCell="H48" sqref="H48"/>
    </sheetView>
  </sheetViews>
  <sheetFormatPr defaultRowHeight="15"/>
  <cols>
    <col min="1" max="1" width="11.7109375" customWidth="1"/>
    <col min="2" max="2" width="17.5703125" customWidth="1"/>
    <col min="3" max="3" width="16" customWidth="1"/>
  </cols>
  <sheetData>
    <row r="1" spans="1:7" ht="15.75" thickBot="1"/>
    <row r="2" spans="1:7" ht="15.75" thickBot="1">
      <c r="A2" s="375" t="s">
        <v>351</v>
      </c>
      <c r="B2" s="366"/>
      <c r="C2" s="366"/>
      <c r="D2" s="366"/>
      <c r="E2" s="366"/>
      <c r="F2" s="366"/>
      <c r="G2" s="367"/>
    </row>
    <row r="3" spans="1:7">
      <c r="A3" s="67"/>
      <c r="B3" s="68"/>
      <c r="C3" s="68"/>
      <c r="D3" s="68"/>
      <c r="E3" s="68"/>
    </row>
    <row r="4" spans="1:7">
      <c r="A4" s="373" t="s">
        <v>352</v>
      </c>
      <c r="B4" s="373"/>
      <c r="C4" s="373"/>
      <c r="D4" s="373"/>
      <c r="E4" s="373"/>
    </row>
    <row r="5" spans="1:7">
      <c r="A5" s="68" t="s">
        <v>353</v>
      </c>
      <c r="B5" s="374" t="s">
        <v>354</v>
      </c>
      <c r="C5" s="374"/>
      <c r="D5" s="374"/>
      <c r="E5" s="374"/>
    </row>
    <row r="6" spans="1:7">
      <c r="A6" s="68" t="s">
        <v>355</v>
      </c>
      <c r="B6" s="68" t="s">
        <v>356</v>
      </c>
      <c r="C6" s="68"/>
      <c r="D6" s="68"/>
      <c r="E6" s="68"/>
    </row>
    <row r="7" spans="1:7">
      <c r="A7" s="68" t="s">
        <v>357</v>
      </c>
      <c r="B7" s="68" t="s">
        <v>358</v>
      </c>
      <c r="C7" s="68"/>
      <c r="D7" s="68"/>
      <c r="E7" s="68"/>
    </row>
    <row r="8" spans="1:7">
      <c r="A8" s="68" t="s">
        <v>359</v>
      </c>
      <c r="B8" s="68" t="s">
        <v>360</v>
      </c>
      <c r="C8" s="68"/>
      <c r="D8" s="68"/>
      <c r="E8" s="68"/>
    </row>
    <row r="9" spans="1:7">
      <c r="A9" s="68" t="s">
        <v>361</v>
      </c>
      <c r="B9" s="68" t="s">
        <v>362</v>
      </c>
      <c r="C9" s="68"/>
      <c r="D9" s="68"/>
      <c r="E9" s="68"/>
    </row>
    <row r="10" spans="1:7">
      <c r="A10" s="68" t="s">
        <v>363</v>
      </c>
      <c r="B10" s="374" t="s">
        <v>364</v>
      </c>
      <c r="C10" s="374"/>
      <c r="D10" s="374"/>
      <c r="E10" s="374"/>
      <c r="F10" s="374"/>
    </row>
    <row r="11" spans="1:7" ht="15.75" thickBot="1">
      <c r="A11" s="68"/>
      <c r="B11" s="68"/>
      <c r="C11" s="68"/>
      <c r="D11" s="68"/>
      <c r="E11" s="68"/>
    </row>
    <row r="12" spans="1:7" ht="15.75" thickBot="1">
      <c r="A12" s="365" t="s">
        <v>365</v>
      </c>
      <c r="B12" s="363"/>
      <c r="C12" s="363"/>
      <c r="D12" s="363"/>
      <c r="E12" s="363"/>
      <c r="F12" s="366"/>
      <c r="G12" s="367"/>
    </row>
    <row r="13" spans="1:7">
      <c r="A13" s="71">
        <v>2</v>
      </c>
      <c r="B13" s="71" t="s">
        <v>366</v>
      </c>
      <c r="C13" s="71">
        <v>3</v>
      </c>
      <c r="D13" s="371" t="s">
        <v>379</v>
      </c>
      <c r="E13" s="71">
        <f>A13+C13</f>
        <v>5</v>
      </c>
    </row>
    <row r="14" spans="1:7">
      <c r="A14" s="71">
        <v>3</v>
      </c>
      <c r="B14" s="71" t="s">
        <v>367</v>
      </c>
      <c r="C14" s="71">
        <v>1</v>
      </c>
      <c r="D14" s="371"/>
      <c r="E14" s="71">
        <f>A14-C14</f>
        <v>2</v>
      </c>
    </row>
    <row r="15" spans="1:7">
      <c r="A15" s="71">
        <v>5</v>
      </c>
      <c r="B15" s="71" t="s">
        <v>368</v>
      </c>
      <c r="C15" s="71">
        <v>10</v>
      </c>
      <c r="D15" s="371"/>
      <c r="E15" s="71">
        <f>A15*C15</f>
        <v>50</v>
      </c>
    </row>
    <row r="16" spans="1:7">
      <c r="A16" s="71">
        <v>10</v>
      </c>
      <c r="B16" s="71" t="s">
        <v>369</v>
      </c>
      <c r="C16" s="71">
        <v>2</v>
      </c>
      <c r="D16" s="371"/>
      <c r="E16" s="71">
        <f>A16/C16</f>
        <v>5</v>
      </c>
    </row>
    <row r="17" spans="1:8">
      <c r="A17" s="68"/>
      <c r="B17" s="68"/>
      <c r="C17" s="68"/>
      <c r="D17" s="68"/>
      <c r="E17" s="68"/>
    </row>
    <row r="18" spans="1:8" ht="15.75" thickBot="1">
      <c r="A18" s="68"/>
      <c r="B18" s="68"/>
      <c r="C18" s="68"/>
      <c r="D18" s="68"/>
      <c r="E18" s="68"/>
    </row>
    <row r="19" spans="1:8" ht="15.75" thickBot="1">
      <c r="A19" s="365" t="s">
        <v>370</v>
      </c>
      <c r="B19" s="363"/>
      <c r="C19" s="363"/>
      <c r="D19" s="363"/>
      <c r="E19" s="363"/>
      <c r="F19" s="366"/>
      <c r="G19" s="367"/>
    </row>
    <row r="20" spans="1:8">
      <c r="A20" s="72">
        <v>10</v>
      </c>
      <c r="B20" s="71" t="s">
        <v>371</v>
      </c>
      <c r="C20" s="71">
        <v>100</v>
      </c>
      <c r="D20" s="372" t="s">
        <v>379</v>
      </c>
      <c r="E20" s="73">
        <f>A20%</f>
        <v>0.1</v>
      </c>
    </row>
    <row r="21" spans="1:8">
      <c r="A21" s="72">
        <v>3</v>
      </c>
      <c r="B21" s="71" t="s">
        <v>371</v>
      </c>
      <c r="C21" s="71">
        <v>6</v>
      </c>
      <c r="D21" s="372"/>
      <c r="E21" s="73">
        <f>3/6</f>
        <v>0.5</v>
      </c>
    </row>
    <row r="22" spans="1:8">
      <c r="A22" s="72">
        <v>1.5</v>
      </c>
      <c r="B22" s="71" t="s">
        <v>371</v>
      </c>
      <c r="C22" s="71">
        <v>1</v>
      </c>
      <c r="D22" s="372"/>
      <c r="E22" s="71">
        <f>1.5/1</f>
        <v>1.5</v>
      </c>
    </row>
    <row r="23" spans="1:8" ht="15.75" thickBot="1">
      <c r="A23" s="68"/>
      <c r="B23" s="68"/>
      <c r="C23" s="68"/>
      <c r="D23" s="68"/>
      <c r="E23" s="68"/>
    </row>
    <row r="24" spans="1:8" ht="15.75" thickBot="1">
      <c r="A24" s="368" t="s">
        <v>372</v>
      </c>
      <c r="B24" s="369"/>
      <c r="C24" s="369"/>
      <c r="D24" s="369"/>
      <c r="E24" s="369"/>
      <c r="F24" s="369"/>
      <c r="G24" s="370"/>
    </row>
    <row r="25" spans="1:8">
      <c r="A25" s="72" t="s">
        <v>373</v>
      </c>
      <c r="B25" s="72" t="s">
        <v>374</v>
      </c>
      <c r="C25" s="72" t="s">
        <v>375</v>
      </c>
      <c r="D25" s="72" t="s">
        <v>376</v>
      </c>
      <c r="E25" s="72"/>
      <c r="F25" s="51"/>
    </row>
    <row r="26" spans="1:8">
      <c r="A26" s="71" t="s">
        <v>377</v>
      </c>
      <c r="B26" s="71">
        <v>100</v>
      </c>
      <c r="C26" s="71">
        <v>150</v>
      </c>
      <c r="D26" s="372" t="s">
        <v>379</v>
      </c>
      <c r="E26" s="73">
        <f>(C26/B26)-1</f>
        <v>0.5</v>
      </c>
    </row>
    <row r="27" spans="1:8">
      <c r="A27" s="71" t="s">
        <v>378</v>
      </c>
      <c r="B27" s="71">
        <v>100</v>
      </c>
      <c r="C27" s="71">
        <v>50</v>
      </c>
      <c r="D27" s="372"/>
      <c r="E27" s="73">
        <f>(C27/B27)-1</f>
        <v>-0.5</v>
      </c>
    </row>
    <row r="29" spans="1:8" ht="15.75" thickBot="1"/>
    <row r="30" spans="1:8">
      <c r="A30" s="376" t="s">
        <v>393</v>
      </c>
      <c r="B30" s="377"/>
      <c r="C30" s="377"/>
      <c r="D30" s="377"/>
      <c r="E30" s="377"/>
      <c r="F30" s="377"/>
      <c r="G30" s="377"/>
      <c r="H30" s="378"/>
    </row>
    <row r="31" spans="1:8" ht="15.75" thickBot="1">
      <c r="A31" s="379"/>
      <c r="B31" s="380"/>
      <c r="C31" s="380"/>
      <c r="D31" s="380"/>
      <c r="E31" s="380"/>
      <c r="F31" s="380"/>
      <c r="G31" s="380"/>
      <c r="H31" s="381"/>
    </row>
    <row r="32" spans="1:8" s="80" customFormat="1">
      <c r="A32" s="79"/>
      <c r="B32" s="79"/>
      <c r="C32" s="79"/>
      <c r="D32" s="79"/>
      <c r="E32" s="79"/>
      <c r="F32" s="79"/>
      <c r="G32" s="79"/>
      <c r="H32" s="79"/>
    </row>
    <row r="33" spans="1:5">
      <c r="A33" s="69" t="s">
        <v>380</v>
      </c>
      <c r="B33" s="68"/>
      <c r="C33" s="68"/>
      <c r="D33" s="68"/>
    </row>
    <row r="34" spans="1:5">
      <c r="A34" s="75" t="s">
        <v>381</v>
      </c>
      <c r="B34" s="68"/>
      <c r="C34" s="68"/>
      <c r="D34" s="68"/>
      <c r="E34" s="74"/>
    </row>
    <row r="35" spans="1:5">
      <c r="A35" s="75" t="s">
        <v>382</v>
      </c>
      <c r="B35" s="68"/>
      <c r="C35" s="68"/>
      <c r="D35" s="68"/>
    </row>
    <row r="36" spans="1:5">
      <c r="A36" s="75" t="s">
        <v>383</v>
      </c>
      <c r="B36" s="68"/>
      <c r="C36" s="68"/>
      <c r="D36" s="68"/>
    </row>
    <row r="37" spans="1:5">
      <c r="A37" s="75" t="s">
        <v>384</v>
      </c>
      <c r="B37" s="68"/>
      <c r="C37" s="68"/>
      <c r="D37" s="68"/>
    </row>
    <row r="38" spans="1:5">
      <c r="A38" s="75"/>
      <c r="B38" s="68"/>
      <c r="C38" s="68"/>
      <c r="D38" s="68"/>
    </row>
    <row r="39" spans="1:5">
      <c r="A39" s="76" t="s">
        <v>385</v>
      </c>
      <c r="B39" s="68"/>
      <c r="C39" s="68"/>
      <c r="D39" s="68"/>
    </row>
    <row r="40" spans="1:5">
      <c r="A40" s="77" t="s">
        <v>386</v>
      </c>
      <c r="B40" s="68"/>
      <c r="C40" s="68"/>
      <c r="D40" s="68"/>
    </row>
    <row r="41" spans="1:5">
      <c r="A41" s="75" t="s">
        <v>387</v>
      </c>
      <c r="B41" s="68"/>
      <c r="C41" s="68"/>
      <c r="D41" s="68"/>
    </row>
    <row r="42" spans="1:5">
      <c r="A42" s="75">
        <f>10/100</f>
        <v>0.1</v>
      </c>
      <c r="B42" s="68"/>
      <c r="C42" s="68"/>
      <c r="D42" s="68"/>
    </row>
    <row r="43" spans="1:5">
      <c r="A43" s="75" t="s">
        <v>388</v>
      </c>
      <c r="B43" s="68"/>
      <c r="C43" s="68"/>
      <c r="D43" s="68"/>
    </row>
    <row r="44" spans="1:5">
      <c r="A44" s="75">
        <v>0.1</v>
      </c>
      <c r="B44" s="68"/>
      <c r="C44" s="68"/>
      <c r="D44" s="68"/>
    </row>
    <row r="45" spans="1:5">
      <c r="A45" s="68"/>
      <c r="B45" s="68"/>
      <c r="C45" s="68"/>
      <c r="D45" s="68"/>
    </row>
    <row r="46" spans="1:5">
      <c r="A46" s="77" t="s">
        <v>389</v>
      </c>
      <c r="B46" s="68"/>
      <c r="C46" s="68"/>
      <c r="D46" s="68"/>
    </row>
    <row r="47" spans="1:5">
      <c r="A47" s="75" t="s">
        <v>390</v>
      </c>
      <c r="B47" s="68"/>
      <c r="C47" s="68"/>
      <c r="D47" s="68"/>
    </row>
    <row r="48" spans="1:5">
      <c r="A48" s="75" t="s">
        <v>391</v>
      </c>
      <c r="B48" s="68"/>
      <c r="C48" s="68"/>
      <c r="D48" s="68"/>
    </row>
    <row r="49" spans="1:4">
      <c r="A49" s="75" t="s">
        <v>392</v>
      </c>
      <c r="B49" s="68"/>
      <c r="C49" s="68"/>
      <c r="D49" s="68"/>
    </row>
    <row r="50" spans="1:4">
      <c r="A50" s="78">
        <v>0.1</v>
      </c>
      <c r="B50" s="68"/>
      <c r="C50" s="68"/>
      <c r="D50" s="68"/>
    </row>
    <row r="54" spans="1:4">
      <c r="A54" s="69" t="s">
        <v>394</v>
      </c>
      <c r="B54" s="68"/>
      <c r="C54" s="68"/>
      <c r="D54" s="68"/>
    </row>
    <row r="55" spans="1:4">
      <c r="A55" s="68" t="s">
        <v>395</v>
      </c>
      <c r="B55" s="68"/>
      <c r="C55" s="68"/>
      <c r="D55" s="68"/>
    </row>
    <row r="56" spans="1:4">
      <c r="A56" s="68"/>
      <c r="B56" s="68"/>
      <c r="C56" s="68"/>
      <c r="D56" s="68"/>
    </row>
    <row r="57" spans="1:4">
      <c r="A57" s="67" t="s">
        <v>396</v>
      </c>
      <c r="B57" s="68"/>
      <c r="C57" s="68"/>
      <c r="D57" s="68"/>
    </row>
    <row r="58" spans="1:4" ht="15.75" thickBot="1">
      <c r="A58" s="362" t="s">
        <v>397</v>
      </c>
      <c r="B58" s="362"/>
      <c r="C58" s="364">
        <v>-1</v>
      </c>
      <c r="D58" s="68"/>
    </row>
    <row r="59" spans="1:4">
      <c r="A59" s="363" t="s">
        <v>398</v>
      </c>
      <c r="B59" s="363"/>
      <c r="C59" s="364"/>
      <c r="D59" s="68"/>
    </row>
    <row r="60" spans="1:4">
      <c r="A60" s="67"/>
      <c r="B60" s="68"/>
      <c r="C60" s="68"/>
      <c r="D60" s="68"/>
    </row>
    <row r="61" spans="1:4">
      <c r="A61" s="68"/>
      <c r="B61" s="68"/>
      <c r="C61" s="68"/>
      <c r="D61" s="68"/>
    </row>
    <row r="62" spans="1:4">
      <c r="A62" s="67" t="s">
        <v>399</v>
      </c>
      <c r="B62" s="68"/>
      <c r="C62" s="68"/>
      <c r="D62" s="68"/>
    </row>
    <row r="63" spans="1:4">
      <c r="A63" s="67"/>
      <c r="B63" s="68"/>
      <c r="C63" s="68"/>
      <c r="D63" s="68"/>
    </row>
    <row r="64" spans="1:4">
      <c r="A64" s="68" t="s">
        <v>400</v>
      </c>
      <c r="B64" s="68"/>
      <c r="C64" s="68"/>
      <c r="D64" s="68"/>
    </row>
    <row r="65" spans="1:4">
      <c r="A65" s="68" t="s">
        <v>401</v>
      </c>
      <c r="B65" s="68"/>
      <c r="C65" s="68"/>
      <c r="D65" s="68"/>
    </row>
    <row r="66" spans="1:4">
      <c r="A66" s="68">
        <f>(150/100)-1</f>
        <v>0.5</v>
      </c>
      <c r="B66" s="68"/>
      <c r="C66" s="68"/>
      <c r="D66" s="68"/>
    </row>
  </sheetData>
  <mergeCells count="14">
    <mergeCell ref="A4:E4"/>
    <mergeCell ref="B5:E5"/>
    <mergeCell ref="B10:F10"/>
    <mergeCell ref="A2:G2"/>
    <mergeCell ref="A30:H31"/>
    <mergeCell ref="A58:B58"/>
    <mergeCell ref="A59:B59"/>
    <mergeCell ref="C58:C59"/>
    <mergeCell ref="A12:G12"/>
    <mergeCell ref="A19:G19"/>
    <mergeCell ref="A24:G24"/>
    <mergeCell ref="D13:D16"/>
    <mergeCell ref="D20:D22"/>
    <mergeCell ref="D26:D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B69E-C8B5-4869-810D-18ECD4E31CC5}">
  <sheetPr>
    <tabColor rgb="FFFFFF00"/>
  </sheetPr>
  <dimension ref="A1:R184"/>
  <sheetViews>
    <sheetView topLeftCell="A16" zoomScale="160" zoomScaleNormal="160" workbookViewId="0">
      <selection activeCell="P9" sqref="P9"/>
    </sheetView>
  </sheetViews>
  <sheetFormatPr defaultRowHeight="15"/>
  <cols>
    <col min="1" max="1" width="11.85546875" customWidth="1"/>
    <col min="2" max="2" width="13.85546875" customWidth="1"/>
    <col min="12" max="12" width="10.7109375" customWidth="1"/>
  </cols>
  <sheetData>
    <row r="1" spans="1:18">
      <c r="A1" s="82" t="s">
        <v>402</v>
      </c>
      <c r="B1" s="83"/>
      <c r="C1" s="83"/>
      <c r="D1" s="83"/>
      <c r="E1" s="83"/>
      <c r="F1" s="84"/>
      <c r="G1" s="84"/>
      <c r="H1" s="85"/>
      <c r="J1" s="114">
        <v>1</v>
      </c>
      <c r="K1" s="115" t="s">
        <v>423</v>
      </c>
      <c r="L1" s="83"/>
      <c r="M1" s="83"/>
      <c r="N1" s="83"/>
      <c r="O1" s="83"/>
      <c r="P1" s="83"/>
      <c r="Q1" s="84"/>
      <c r="R1" s="85"/>
    </row>
    <row r="2" spans="1:18" ht="15.75" thickBot="1">
      <c r="A2" s="387" t="s">
        <v>403</v>
      </c>
      <c r="B2" s="388"/>
      <c r="C2" s="388"/>
      <c r="D2" s="388"/>
      <c r="E2" s="388"/>
      <c r="F2" s="388"/>
      <c r="G2" s="388"/>
      <c r="H2" s="389"/>
      <c r="J2" s="382"/>
      <c r="K2" s="383"/>
      <c r="L2" s="87"/>
      <c r="M2" s="87"/>
      <c r="N2" s="87"/>
      <c r="O2" s="87"/>
      <c r="P2" s="87"/>
      <c r="R2" s="88"/>
    </row>
    <row r="3" spans="1:18">
      <c r="A3" s="387"/>
      <c r="B3" s="388"/>
      <c r="C3" s="388"/>
      <c r="D3" s="388"/>
      <c r="E3" s="388"/>
      <c r="F3" s="388"/>
      <c r="G3" s="388"/>
      <c r="H3" s="389"/>
      <c r="J3" s="98"/>
      <c r="K3" s="67" t="s">
        <v>424</v>
      </c>
      <c r="L3" s="107" t="s">
        <v>425</v>
      </c>
      <c r="M3" s="109" t="s">
        <v>379</v>
      </c>
      <c r="N3" s="69"/>
      <c r="O3" s="87"/>
      <c r="P3" s="87"/>
      <c r="R3" s="88"/>
    </row>
    <row r="4" spans="1:18" ht="15.75" thickBot="1">
      <c r="A4" s="86"/>
      <c r="B4" s="87"/>
      <c r="C4" s="87"/>
      <c r="D4" s="87"/>
      <c r="E4" s="87"/>
      <c r="H4" s="88"/>
      <c r="J4" s="98"/>
      <c r="K4" s="68" t="s">
        <v>426</v>
      </c>
      <c r="L4" s="108"/>
      <c r="M4" s="110">
        <f>SUM(M25:M182)</f>
        <v>99498</v>
      </c>
      <c r="N4" s="68"/>
      <c r="O4" s="87"/>
      <c r="P4" s="87"/>
      <c r="R4" s="88"/>
    </row>
    <row r="5" spans="1:18" ht="15.75" thickBot="1">
      <c r="A5" s="86" t="s">
        <v>404</v>
      </c>
      <c r="B5" s="69" t="s">
        <v>405</v>
      </c>
      <c r="C5" s="87"/>
      <c r="D5" s="87"/>
      <c r="E5" s="87"/>
      <c r="H5" s="88"/>
      <c r="J5" s="382"/>
      <c r="K5" s="383"/>
      <c r="L5" s="87"/>
      <c r="M5" s="87"/>
      <c r="N5" s="87"/>
      <c r="O5" s="87"/>
      <c r="P5" s="87"/>
      <c r="R5" s="88"/>
    </row>
    <row r="6" spans="1:18">
      <c r="A6" s="89" t="s">
        <v>406</v>
      </c>
      <c r="B6" s="70">
        <v>759</v>
      </c>
      <c r="C6" s="87"/>
      <c r="D6" s="87"/>
      <c r="E6" s="87"/>
      <c r="H6" s="88"/>
      <c r="J6" s="98"/>
      <c r="K6" s="67" t="s">
        <v>424</v>
      </c>
      <c r="L6" s="101" t="s">
        <v>427</v>
      </c>
      <c r="M6" s="109" t="s">
        <v>379</v>
      </c>
      <c r="N6" s="87"/>
      <c r="O6" s="87"/>
      <c r="P6" s="87"/>
      <c r="R6" s="88"/>
    </row>
    <row r="7" spans="1:18" ht="15.75" thickBot="1">
      <c r="A7" s="89" t="s">
        <v>407</v>
      </c>
      <c r="B7" s="70">
        <v>200</v>
      </c>
      <c r="C7" s="87"/>
      <c r="D7" s="87"/>
      <c r="E7" s="87"/>
      <c r="H7" s="88"/>
      <c r="J7" s="98"/>
      <c r="K7" s="68" t="s">
        <v>426</v>
      </c>
      <c r="L7" s="96"/>
      <c r="M7" s="110">
        <f>SUM(N25:N182)</f>
        <v>211409</v>
      </c>
      <c r="N7" s="87"/>
      <c r="O7" s="87"/>
      <c r="P7" s="87"/>
      <c r="R7" s="88"/>
    </row>
    <row r="8" spans="1:18" ht="15.75" thickBot="1">
      <c r="A8" s="89" t="s">
        <v>408</v>
      </c>
      <c r="B8" s="70">
        <v>42</v>
      </c>
      <c r="C8" s="87"/>
      <c r="D8" s="87"/>
      <c r="E8" s="87"/>
      <c r="H8" s="88"/>
      <c r="J8" s="382"/>
      <c r="K8" s="383"/>
      <c r="L8" s="87"/>
      <c r="M8" s="87"/>
      <c r="N8" s="87"/>
      <c r="O8" s="87"/>
      <c r="P8" s="87"/>
      <c r="R8" s="88"/>
    </row>
    <row r="9" spans="1:18">
      <c r="A9" s="89" t="s">
        <v>409</v>
      </c>
      <c r="B9" s="70">
        <v>423</v>
      </c>
      <c r="C9" s="87"/>
      <c r="D9" s="87"/>
      <c r="E9" s="87"/>
      <c r="H9" s="88"/>
      <c r="J9" s="98"/>
      <c r="K9" s="67" t="s">
        <v>424</v>
      </c>
      <c r="L9" s="101" t="s">
        <v>428</v>
      </c>
      <c r="M9" s="109" t="s">
        <v>379</v>
      </c>
      <c r="N9" s="87"/>
      <c r="O9" s="87"/>
      <c r="P9" s="87"/>
      <c r="R9" s="88"/>
    </row>
    <row r="10" spans="1:18" ht="15.75" thickBot="1">
      <c r="A10" s="89" t="s">
        <v>410</v>
      </c>
      <c r="B10" s="70">
        <v>200</v>
      </c>
      <c r="C10" s="87"/>
      <c r="D10" s="87"/>
      <c r="E10" s="87"/>
      <c r="H10" s="88"/>
      <c r="J10" s="98"/>
      <c r="K10" s="68" t="s">
        <v>426</v>
      </c>
      <c r="L10" s="96"/>
      <c r="M10" s="110">
        <f>SUM(O25:O182)</f>
        <v>127820</v>
      </c>
      <c r="N10" s="87"/>
      <c r="O10" s="87"/>
      <c r="P10" s="87"/>
      <c r="R10" s="88"/>
    </row>
    <row r="11" spans="1:18">
      <c r="A11" s="89" t="s">
        <v>411</v>
      </c>
      <c r="B11" s="70">
        <v>50</v>
      </c>
      <c r="C11" s="87"/>
      <c r="D11" s="87"/>
      <c r="E11" s="87"/>
      <c r="H11" s="88"/>
      <c r="J11" s="382"/>
      <c r="K11" s="383"/>
      <c r="L11" s="87"/>
      <c r="M11" s="87"/>
      <c r="N11" s="87"/>
      <c r="O11" s="87"/>
      <c r="P11" s="87"/>
      <c r="R11" s="88"/>
    </row>
    <row r="12" spans="1:18">
      <c r="A12" s="89" t="s">
        <v>412</v>
      </c>
      <c r="B12" s="70">
        <v>700</v>
      </c>
      <c r="C12" s="87"/>
      <c r="D12" s="87"/>
      <c r="E12" s="87"/>
      <c r="H12" s="88"/>
      <c r="J12" s="116">
        <v>2</v>
      </c>
      <c r="K12" s="75" t="s">
        <v>429</v>
      </c>
      <c r="L12" s="117"/>
      <c r="M12" s="117"/>
      <c r="N12" s="117"/>
      <c r="O12" s="87"/>
      <c r="P12" s="87"/>
      <c r="R12" s="88"/>
    </row>
    <row r="13" spans="1:18">
      <c r="A13" s="89" t="s">
        <v>413</v>
      </c>
      <c r="B13" s="70">
        <v>450</v>
      </c>
      <c r="C13" s="87"/>
      <c r="D13" s="87"/>
      <c r="E13" s="87"/>
      <c r="H13" s="88"/>
      <c r="J13" s="382"/>
      <c r="K13" s="386"/>
      <c r="L13" s="111">
        <f>SUM(M27:O27)</f>
        <v>5124</v>
      </c>
      <c r="M13" s="68"/>
      <c r="N13" s="68"/>
      <c r="O13" s="68"/>
      <c r="P13" s="87"/>
      <c r="R13" s="88"/>
    </row>
    <row r="14" spans="1:18">
      <c r="A14" s="89" t="s">
        <v>414</v>
      </c>
      <c r="B14" s="70">
        <v>605</v>
      </c>
      <c r="C14" s="87"/>
      <c r="D14" s="87"/>
      <c r="E14" s="87"/>
      <c r="H14" s="88"/>
      <c r="J14" s="382"/>
      <c r="K14" s="383"/>
      <c r="L14" s="87"/>
      <c r="M14" s="87"/>
      <c r="N14" s="87"/>
      <c r="O14" s="87"/>
      <c r="P14" s="87"/>
      <c r="R14" s="88"/>
    </row>
    <row r="15" spans="1:18">
      <c r="A15" s="89" t="s">
        <v>415</v>
      </c>
      <c r="B15" s="70">
        <v>240</v>
      </c>
      <c r="C15" s="87"/>
      <c r="D15" s="87"/>
      <c r="E15" s="87"/>
      <c r="H15" s="88"/>
      <c r="J15" s="116">
        <v>3</v>
      </c>
      <c r="K15" s="75" t="s">
        <v>430</v>
      </c>
      <c r="L15" s="117"/>
      <c r="M15" s="117"/>
      <c r="N15" s="117"/>
      <c r="O15" s="117"/>
      <c r="P15" s="87"/>
      <c r="R15" s="88"/>
    </row>
    <row r="16" spans="1:18">
      <c r="A16" s="89" t="s">
        <v>416</v>
      </c>
      <c r="B16" s="70">
        <v>685</v>
      </c>
      <c r="C16" s="87"/>
      <c r="D16" s="87"/>
      <c r="E16" s="87"/>
      <c r="H16" s="88"/>
      <c r="J16" s="382"/>
      <c r="K16" s="386"/>
      <c r="L16" s="111">
        <f>SUM(M25:O44)</f>
        <v>89884</v>
      </c>
      <c r="M16" s="68"/>
      <c r="N16" s="118"/>
      <c r="O16" s="68"/>
      <c r="P16" s="87"/>
      <c r="R16" s="88"/>
    </row>
    <row r="17" spans="1:18" ht="15.75" thickBot="1">
      <c r="A17" s="89" t="s">
        <v>417</v>
      </c>
      <c r="B17" s="70">
        <v>295</v>
      </c>
      <c r="C17" s="87"/>
      <c r="D17" s="87"/>
      <c r="E17" s="87"/>
      <c r="H17" s="88"/>
      <c r="J17" s="382"/>
      <c r="K17" s="383"/>
      <c r="L17" s="87"/>
      <c r="M17" s="87"/>
      <c r="N17" s="118"/>
      <c r="O17" s="68"/>
      <c r="P17" s="87"/>
      <c r="R17" s="88"/>
    </row>
    <row r="18" spans="1:18" ht="15.75" thickBot="1">
      <c r="A18" s="89" t="s">
        <v>418</v>
      </c>
      <c r="B18" s="81">
        <f>SUM(B6:B17)</f>
        <v>4649</v>
      </c>
      <c r="C18" s="67"/>
      <c r="D18" s="67"/>
      <c r="E18" s="87"/>
      <c r="H18" s="88"/>
      <c r="J18" s="116">
        <v>4</v>
      </c>
      <c r="K18" s="75" t="s">
        <v>431</v>
      </c>
      <c r="L18" s="117"/>
      <c r="M18" s="117"/>
      <c r="N18" s="117"/>
      <c r="O18" s="117"/>
      <c r="P18" s="87"/>
      <c r="R18" s="88"/>
    </row>
    <row r="19" spans="1:18" ht="15.75" thickBot="1">
      <c r="A19" s="90"/>
      <c r="B19" s="91"/>
      <c r="C19" s="91"/>
      <c r="D19" s="91"/>
      <c r="E19" s="91"/>
      <c r="F19" s="92"/>
      <c r="G19" s="92"/>
      <c r="H19" s="93"/>
      <c r="J19" s="98"/>
      <c r="K19" s="68" t="s">
        <v>396</v>
      </c>
      <c r="L19" s="112">
        <f>SUM(M25:M182,O25:O182)</f>
        <v>227318</v>
      </c>
      <c r="M19" s="68"/>
      <c r="N19" s="87"/>
      <c r="O19" s="67"/>
      <c r="P19" s="87"/>
      <c r="R19" s="88"/>
    </row>
    <row r="20" spans="1:18" ht="15.75" thickBot="1">
      <c r="J20" s="98"/>
      <c r="K20" s="68" t="s">
        <v>432</v>
      </c>
      <c r="L20" s="113">
        <f>SUM(M25:M182)+SUM(O25:O182)</f>
        <v>227318</v>
      </c>
      <c r="M20" s="68"/>
      <c r="N20" s="87"/>
      <c r="O20" s="68"/>
      <c r="P20" s="87"/>
      <c r="R20" s="88"/>
    </row>
    <row r="21" spans="1:18">
      <c r="A21" s="82" t="s">
        <v>419</v>
      </c>
      <c r="B21" s="83"/>
      <c r="C21" s="83"/>
      <c r="D21" s="83"/>
      <c r="E21" s="84"/>
      <c r="F21" s="84"/>
      <c r="G21" s="85"/>
      <c r="J21" s="382"/>
      <c r="K21" s="383"/>
      <c r="L21" s="87"/>
      <c r="M21" s="87"/>
      <c r="N21" s="87"/>
      <c r="O21" s="68"/>
      <c r="P21" s="87"/>
      <c r="R21" s="88"/>
    </row>
    <row r="22" spans="1:18">
      <c r="A22" s="89" t="s">
        <v>420</v>
      </c>
      <c r="B22" s="87"/>
      <c r="C22" s="87"/>
      <c r="D22" s="87"/>
      <c r="G22" s="88"/>
      <c r="J22" s="382"/>
      <c r="K22" s="383"/>
      <c r="L22" s="87"/>
      <c r="M22" s="87"/>
      <c r="N22" s="87"/>
      <c r="O22" s="68"/>
      <c r="P22" s="87"/>
      <c r="R22" s="88"/>
    </row>
    <row r="23" spans="1:18">
      <c r="A23" s="98"/>
      <c r="B23" s="87"/>
      <c r="C23" s="87"/>
      <c r="D23" s="87"/>
      <c r="G23" s="88"/>
      <c r="J23" s="382"/>
      <c r="K23" s="383"/>
      <c r="L23" s="87"/>
      <c r="M23" s="384" t="s">
        <v>424</v>
      </c>
      <c r="N23" s="385"/>
      <c r="O23" s="385"/>
      <c r="P23" s="87"/>
      <c r="R23" s="88"/>
    </row>
    <row r="24" spans="1:18">
      <c r="A24" s="99" t="s">
        <v>421</v>
      </c>
      <c r="B24" s="94" t="s">
        <v>422</v>
      </c>
      <c r="C24" s="87"/>
      <c r="D24" s="87"/>
      <c r="G24" s="88"/>
      <c r="J24" s="98"/>
      <c r="K24" s="101" t="s">
        <v>433</v>
      </c>
      <c r="L24" s="101" t="s">
        <v>434</v>
      </c>
      <c r="M24" s="101" t="s">
        <v>425</v>
      </c>
      <c r="N24" s="101" t="s">
        <v>427</v>
      </c>
      <c r="O24" s="101" t="s">
        <v>428</v>
      </c>
      <c r="P24" s="87"/>
      <c r="R24" s="88"/>
    </row>
    <row r="25" spans="1:18">
      <c r="A25" s="100">
        <v>42005</v>
      </c>
      <c r="B25" s="95">
        <v>432.17</v>
      </c>
      <c r="C25" s="87"/>
      <c r="D25" s="87"/>
      <c r="G25" s="88"/>
      <c r="J25" s="98"/>
      <c r="K25" s="102" t="s">
        <v>435</v>
      </c>
      <c r="L25" s="102" t="s">
        <v>436</v>
      </c>
      <c r="M25" s="103">
        <v>3419</v>
      </c>
      <c r="N25" s="103">
        <v>4378</v>
      </c>
      <c r="O25" s="104">
        <v>2755</v>
      </c>
      <c r="P25" s="87"/>
      <c r="R25" s="88"/>
    </row>
    <row r="26" spans="1:18">
      <c r="A26" s="100">
        <v>42351</v>
      </c>
      <c r="B26" s="95">
        <v>528.5</v>
      </c>
      <c r="C26" s="87"/>
      <c r="D26" s="87"/>
      <c r="G26" s="88"/>
      <c r="J26" s="98"/>
      <c r="K26" s="102" t="s">
        <v>435</v>
      </c>
      <c r="L26" s="102" t="s">
        <v>437</v>
      </c>
      <c r="M26" s="103">
        <v>1492</v>
      </c>
      <c r="N26" s="103">
        <v>2126</v>
      </c>
      <c r="O26" s="104">
        <v>2103</v>
      </c>
      <c r="P26" s="87"/>
      <c r="R26" s="88"/>
    </row>
    <row r="27" spans="1:18">
      <c r="A27" s="100">
        <v>42007</v>
      </c>
      <c r="B27" s="95">
        <v>810.71</v>
      </c>
      <c r="C27" s="87"/>
      <c r="D27" s="87"/>
      <c r="G27" s="88"/>
      <c r="J27" s="98"/>
      <c r="K27" s="102" t="s">
        <v>435</v>
      </c>
      <c r="L27" s="102" t="s">
        <v>438</v>
      </c>
      <c r="M27" s="103">
        <v>1371</v>
      </c>
      <c r="N27" s="103">
        <v>1930</v>
      </c>
      <c r="O27" s="104">
        <v>1823</v>
      </c>
      <c r="P27" s="87"/>
      <c r="R27" s="88"/>
    </row>
    <row r="28" spans="1:18">
      <c r="A28" s="100">
        <v>42008</v>
      </c>
      <c r="B28" s="95">
        <v>418.54</v>
      </c>
      <c r="C28" s="87"/>
      <c r="D28" s="87"/>
      <c r="G28" s="88"/>
      <c r="J28" s="98"/>
      <c r="K28" s="102" t="s">
        <v>435</v>
      </c>
      <c r="L28" s="102" t="s">
        <v>439</v>
      </c>
      <c r="M28" s="103">
        <v>1607</v>
      </c>
      <c r="N28" s="103">
        <v>2133</v>
      </c>
      <c r="O28" s="104">
        <v>2102</v>
      </c>
      <c r="P28" s="87"/>
      <c r="R28" s="88"/>
    </row>
    <row r="29" spans="1:18">
      <c r="A29" s="100">
        <v>42009</v>
      </c>
      <c r="B29" s="95">
        <v>722.22</v>
      </c>
      <c r="C29" s="87"/>
      <c r="D29" s="87"/>
      <c r="G29" s="88"/>
      <c r="J29" s="98"/>
      <c r="K29" s="102" t="s">
        <v>435</v>
      </c>
      <c r="L29" s="102" t="s">
        <v>440</v>
      </c>
      <c r="M29" s="105">
        <v>951</v>
      </c>
      <c r="N29" s="103">
        <v>1445</v>
      </c>
      <c r="O29" s="104">
        <v>1416</v>
      </c>
      <c r="P29" s="87"/>
      <c r="R29" s="88"/>
    </row>
    <row r="30" spans="1:18">
      <c r="A30" s="100">
        <v>42010</v>
      </c>
      <c r="B30" s="95">
        <v>460.28</v>
      </c>
      <c r="C30" s="87"/>
      <c r="D30" s="87"/>
      <c r="G30" s="88"/>
      <c r="J30" s="98"/>
      <c r="K30" s="102" t="s">
        <v>435</v>
      </c>
      <c r="L30" s="102" t="s">
        <v>441</v>
      </c>
      <c r="M30" s="105">
        <v>889</v>
      </c>
      <c r="N30" s="103">
        <v>1293</v>
      </c>
      <c r="O30" s="104">
        <v>1526</v>
      </c>
      <c r="P30" s="87"/>
      <c r="R30" s="88"/>
    </row>
    <row r="31" spans="1:18">
      <c r="A31" s="100">
        <v>42349</v>
      </c>
      <c r="B31" s="95">
        <v>483.58</v>
      </c>
      <c r="C31" s="87"/>
      <c r="D31" s="87"/>
      <c r="G31" s="88"/>
      <c r="J31" s="98"/>
      <c r="K31" s="102" t="s">
        <v>435</v>
      </c>
      <c r="L31" s="102" t="s">
        <v>442</v>
      </c>
      <c r="M31" s="103">
        <v>1254</v>
      </c>
      <c r="N31" s="103">
        <v>1989</v>
      </c>
      <c r="O31" s="104">
        <v>1685</v>
      </c>
      <c r="P31" s="87"/>
      <c r="R31" s="88"/>
    </row>
    <row r="32" spans="1:18">
      <c r="A32" s="100">
        <v>42012</v>
      </c>
      <c r="B32" s="95">
        <v>114.53</v>
      </c>
      <c r="C32" s="87"/>
      <c r="D32" s="87"/>
      <c r="G32" s="88"/>
      <c r="J32" s="98"/>
      <c r="K32" s="102" t="s">
        <v>435</v>
      </c>
      <c r="L32" s="102" t="s">
        <v>443</v>
      </c>
      <c r="M32" s="103">
        <v>1025</v>
      </c>
      <c r="N32" s="103">
        <v>1362</v>
      </c>
      <c r="O32" s="104">
        <v>2077</v>
      </c>
      <c r="P32" s="87"/>
      <c r="R32" s="88"/>
    </row>
    <row r="33" spans="1:18">
      <c r="A33" s="100">
        <v>42013</v>
      </c>
      <c r="B33" s="95">
        <v>609.12</v>
      </c>
      <c r="C33" s="87"/>
      <c r="D33" s="87"/>
      <c r="G33" s="88"/>
      <c r="J33" s="98"/>
      <c r="K33" s="102" t="s">
        <v>435</v>
      </c>
      <c r="L33" s="102" t="s">
        <v>444</v>
      </c>
      <c r="M33" s="103">
        <v>1194</v>
      </c>
      <c r="N33" s="103">
        <v>2016</v>
      </c>
      <c r="O33" s="104">
        <v>1452</v>
      </c>
      <c r="P33" s="87"/>
      <c r="R33" s="88"/>
    </row>
    <row r="34" spans="1:18">
      <c r="A34" s="100">
        <v>42014</v>
      </c>
      <c r="B34" s="95">
        <v>1197.9000000000001</v>
      </c>
      <c r="C34" s="87"/>
      <c r="D34" s="87"/>
      <c r="G34" s="88"/>
      <c r="J34" s="98"/>
      <c r="K34" s="102" t="s">
        <v>435</v>
      </c>
      <c r="L34" s="102" t="s">
        <v>445</v>
      </c>
      <c r="M34" s="105">
        <v>607</v>
      </c>
      <c r="N34" s="105">
        <v>853</v>
      </c>
      <c r="O34" s="104">
        <v>1022</v>
      </c>
      <c r="P34" s="87"/>
      <c r="R34" s="88"/>
    </row>
    <row r="35" spans="1:18">
      <c r="A35" s="100">
        <v>42015</v>
      </c>
      <c r="B35" s="95">
        <v>228.89</v>
      </c>
      <c r="C35" s="87"/>
      <c r="D35" s="87"/>
      <c r="G35" s="88"/>
      <c r="J35" s="98"/>
      <c r="K35" s="102" t="s">
        <v>435</v>
      </c>
      <c r="L35" s="102" t="s">
        <v>446</v>
      </c>
      <c r="M35" s="105">
        <v>626</v>
      </c>
      <c r="N35" s="103">
        <v>1569</v>
      </c>
      <c r="O35" s="104">
        <v>1033</v>
      </c>
      <c r="P35" s="87"/>
      <c r="R35" s="88"/>
    </row>
    <row r="36" spans="1:18">
      <c r="A36" s="100">
        <v>42016</v>
      </c>
      <c r="B36" s="95">
        <v>1380.07</v>
      </c>
      <c r="C36" s="87"/>
      <c r="D36" s="87"/>
      <c r="G36" s="88"/>
      <c r="J36" s="98"/>
      <c r="K36" s="102" t="s">
        <v>435</v>
      </c>
      <c r="L36" s="102" t="s">
        <v>447</v>
      </c>
      <c r="M36" s="103">
        <v>1037</v>
      </c>
      <c r="N36" s="103">
        <v>2300</v>
      </c>
      <c r="O36" s="104">
        <v>1598</v>
      </c>
      <c r="P36" s="87"/>
      <c r="R36" s="88"/>
    </row>
    <row r="37" spans="1:18">
      <c r="A37" s="100">
        <v>42017</v>
      </c>
      <c r="B37" s="95">
        <v>1026.96</v>
      </c>
      <c r="C37" s="87"/>
      <c r="D37" s="87"/>
      <c r="G37" s="88"/>
      <c r="J37" s="98"/>
      <c r="K37" s="102" t="s">
        <v>435</v>
      </c>
      <c r="L37" s="102" t="s">
        <v>448</v>
      </c>
      <c r="M37" s="105">
        <v>972</v>
      </c>
      <c r="N37" s="103">
        <v>2128</v>
      </c>
      <c r="O37" s="106">
        <v>912</v>
      </c>
      <c r="P37" s="87"/>
      <c r="R37" s="88"/>
    </row>
    <row r="38" spans="1:18">
      <c r="A38" s="100">
        <v>42018</v>
      </c>
      <c r="B38" s="95">
        <v>760.24</v>
      </c>
      <c r="C38" s="87"/>
      <c r="D38" s="87"/>
      <c r="G38" s="88"/>
      <c r="J38" s="98"/>
      <c r="K38" s="102" t="s">
        <v>435</v>
      </c>
      <c r="L38" s="102" t="s">
        <v>449</v>
      </c>
      <c r="M38" s="105">
        <v>88</v>
      </c>
      <c r="N38" s="103">
        <v>1159</v>
      </c>
      <c r="O38" s="106">
        <v>0</v>
      </c>
      <c r="P38" s="87"/>
      <c r="R38" s="88"/>
    </row>
    <row r="39" spans="1:18">
      <c r="A39" s="100">
        <v>42019</v>
      </c>
      <c r="B39" s="95">
        <v>414.11</v>
      </c>
      <c r="C39" s="87"/>
      <c r="D39" s="87"/>
      <c r="G39" s="88"/>
      <c r="J39" s="98"/>
      <c r="K39" s="102" t="s">
        <v>435</v>
      </c>
      <c r="L39" s="102" t="s">
        <v>450</v>
      </c>
      <c r="M39" s="103">
        <v>2052</v>
      </c>
      <c r="N39" s="103">
        <v>2159</v>
      </c>
      <c r="O39" s="104">
        <v>1582</v>
      </c>
      <c r="P39" s="87"/>
      <c r="R39" s="88"/>
    </row>
    <row r="40" spans="1:18">
      <c r="A40" s="100">
        <v>42020</v>
      </c>
      <c r="B40" s="95">
        <v>1728.81</v>
      </c>
      <c r="C40" s="87"/>
      <c r="D40" s="87"/>
      <c r="G40" s="88"/>
      <c r="J40" s="98"/>
      <c r="K40" s="102" t="s">
        <v>435</v>
      </c>
      <c r="L40" s="102" t="s">
        <v>451</v>
      </c>
      <c r="M40" s="103">
        <v>1582</v>
      </c>
      <c r="N40" s="103">
        <v>2308</v>
      </c>
      <c r="O40" s="104">
        <v>1699</v>
      </c>
      <c r="P40" s="87"/>
      <c r="R40" s="88"/>
    </row>
    <row r="41" spans="1:18">
      <c r="A41" s="100">
        <v>42021</v>
      </c>
      <c r="B41" s="95">
        <v>276.06</v>
      </c>
      <c r="C41" s="87"/>
      <c r="D41" s="87"/>
      <c r="G41" s="88"/>
      <c r="J41" s="98"/>
      <c r="K41" s="102" t="s">
        <v>435</v>
      </c>
      <c r="L41" s="102" t="s">
        <v>452</v>
      </c>
      <c r="M41" s="103">
        <v>1088</v>
      </c>
      <c r="N41" s="103">
        <v>1218</v>
      </c>
      <c r="O41" s="106">
        <v>981</v>
      </c>
      <c r="P41" s="87"/>
      <c r="R41" s="88"/>
    </row>
    <row r="42" spans="1:18">
      <c r="A42" s="100">
        <v>42022</v>
      </c>
      <c r="B42" s="95">
        <v>462.22</v>
      </c>
      <c r="C42" s="87"/>
      <c r="D42" s="87"/>
      <c r="G42" s="88"/>
      <c r="J42" s="98"/>
      <c r="K42" s="102" t="s">
        <v>435</v>
      </c>
      <c r="L42" s="102" t="s">
        <v>453</v>
      </c>
      <c r="M42" s="105">
        <v>706</v>
      </c>
      <c r="N42" s="103">
        <v>1151</v>
      </c>
      <c r="O42" s="104">
        <v>1145</v>
      </c>
      <c r="P42" s="87"/>
      <c r="R42" s="88"/>
    </row>
    <row r="43" spans="1:18">
      <c r="A43" s="100">
        <v>42023</v>
      </c>
      <c r="B43" s="95">
        <v>1281.0999999999999</v>
      </c>
      <c r="C43" s="87"/>
      <c r="D43" s="87"/>
      <c r="G43" s="88"/>
      <c r="J43" s="98"/>
      <c r="K43" s="102" t="s">
        <v>435</v>
      </c>
      <c r="L43" s="102" t="s">
        <v>454</v>
      </c>
      <c r="M43" s="103">
        <v>1335</v>
      </c>
      <c r="N43" s="103">
        <v>2098</v>
      </c>
      <c r="O43" s="104">
        <v>1322</v>
      </c>
      <c r="P43" s="87"/>
      <c r="R43" s="88"/>
    </row>
    <row r="44" spans="1:18">
      <c r="A44" s="100">
        <v>42024</v>
      </c>
      <c r="B44" s="95">
        <v>1113.7</v>
      </c>
      <c r="C44" s="87"/>
      <c r="D44" s="87"/>
      <c r="G44" s="88"/>
      <c r="J44" s="98"/>
      <c r="K44" s="102" t="s">
        <v>435</v>
      </c>
      <c r="L44" s="102" t="s">
        <v>455</v>
      </c>
      <c r="M44" s="105">
        <v>702</v>
      </c>
      <c r="N44" s="103">
        <v>1162</v>
      </c>
      <c r="O44" s="106">
        <v>877</v>
      </c>
      <c r="P44" s="87"/>
      <c r="R44" s="88"/>
    </row>
    <row r="45" spans="1:18">
      <c r="A45" s="100">
        <v>42025</v>
      </c>
      <c r="B45" s="95">
        <v>594.09</v>
      </c>
      <c r="C45" s="87"/>
      <c r="D45" s="87"/>
      <c r="G45" s="88"/>
      <c r="J45" s="98"/>
      <c r="K45" s="102" t="s">
        <v>435</v>
      </c>
      <c r="L45" s="102" t="s">
        <v>456</v>
      </c>
      <c r="M45" s="105">
        <v>968</v>
      </c>
      <c r="N45" s="103">
        <v>1101</v>
      </c>
      <c r="O45" s="106">
        <v>797</v>
      </c>
      <c r="P45" s="87"/>
      <c r="R45" s="88"/>
    </row>
    <row r="46" spans="1:18">
      <c r="A46" s="100">
        <v>42026</v>
      </c>
      <c r="B46" s="95">
        <v>432.67</v>
      </c>
      <c r="C46" s="87"/>
      <c r="D46" s="87"/>
      <c r="G46" s="88"/>
      <c r="J46" s="98"/>
      <c r="K46" s="102" t="s">
        <v>435</v>
      </c>
      <c r="L46" s="102" t="s">
        <v>457</v>
      </c>
      <c r="M46" s="103">
        <v>1664</v>
      </c>
      <c r="N46" s="103">
        <v>2069</v>
      </c>
      <c r="O46" s="104">
        <v>1710</v>
      </c>
      <c r="P46" s="87"/>
      <c r="R46" s="88"/>
    </row>
    <row r="47" spans="1:18">
      <c r="A47" s="100">
        <v>42027</v>
      </c>
      <c r="B47" s="95">
        <v>874.45</v>
      </c>
      <c r="C47" s="87"/>
      <c r="D47" s="87"/>
      <c r="G47" s="88"/>
      <c r="J47" s="98"/>
      <c r="K47" s="102" t="s">
        <v>435</v>
      </c>
      <c r="L47" s="102" t="s">
        <v>458</v>
      </c>
      <c r="M47" s="105">
        <v>624</v>
      </c>
      <c r="N47" s="105">
        <v>770</v>
      </c>
      <c r="O47" s="106">
        <v>746</v>
      </c>
      <c r="P47" s="87"/>
      <c r="R47" s="88"/>
    </row>
    <row r="48" spans="1:18">
      <c r="A48" s="100">
        <v>42028</v>
      </c>
      <c r="B48" s="95">
        <v>880.38</v>
      </c>
      <c r="C48" s="87"/>
      <c r="D48" s="87"/>
      <c r="G48" s="88"/>
      <c r="J48" s="98"/>
      <c r="K48" s="102" t="s">
        <v>435</v>
      </c>
      <c r="L48" s="102" t="s">
        <v>459</v>
      </c>
      <c r="M48" s="105">
        <v>685</v>
      </c>
      <c r="N48" s="103">
        <v>1501</v>
      </c>
      <c r="O48" s="104">
        <v>1126</v>
      </c>
      <c r="P48" s="87"/>
      <c r="R48" s="88"/>
    </row>
    <row r="49" spans="1:18">
      <c r="A49" s="100">
        <v>42029</v>
      </c>
      <c r="B49" s="95">
        <v>798.53</v>
      </c>
      <c r="C49" s="87"/>
      <c r="D49" s="87"/>
      <c r="G49" s="88"/>
      <c r="J49" s="98"/>
      <c r="K49" s="102" t="s">
        <v>435</v>
      </c>
      <c r="L49" s="102" t="s">
        <v>460</v>
      </c>
      <c r="M49" s="103">
        <v>1248</v>
      </c>
      <c r="N49" s="103">
        <v>1763</v>
      </c>
      <c r="O49" s="104">
        <v>1146</v>
      </c>
      <c r="P49" s="87"/>
      <c r="R49" s="88"/>
    </row>
    <row r="50" spans="1:18">
      <c r="A50" s="100">
        <v>42318</v>
      </c>
      <c r="B50" s="95">
        <v>572.41999999999996</v>
      </c>
      <c r="C50" s="87"/>
      <c r="D50" s="87"/>
      <c r="G50" s="88"/>
      <c r="J50" s="98"/>
      <c r="K50" s="102" t="s">
        <v>435</v>
      </c>
      <c r="L50" s="102" t="s">
        <v>461</v>
      </c>
      <c r="M50" s="103">
        <v>1342</v>
      </c>
      <c r="N50" s="103">
        <v>1559</v>
      </c>
      <c r="O50" s="104">
        <v>1307</v>
      </c>
      <c r="P50" s="87"/>
      <c r="R50" s="88"/>
    </row>
    <row r="51" spans="1:18">
      <c r="A51" s="100">
        <v>42031</v>
      </c>
      <c r="B51" s="95">
        <v>330.61</v>
      </c>
      <c r="C51" s="87"/>
      <c r="D51" s="87"/>
      <c r="G51" s="88"/>
      <c r="J51" s="98"/>
      <c r="K51" s="102" t="s">
        <v>435</v>
      </c>
      <c r="L51" s="102" t="s">
        <v>462</v>
      </c>
      <c r="M51" s="105">
        <v>760</v>
      </c>
      <c r="N51" s="105">
        <v>965</v>
      </c>
      <c r="O51" s="106">
        <v>921</v>
      </c>
      <c r="P51" s="87"/>
      <c r="R51" s="88"/>
    </row>
    <row r="52" spans="1:18">
      <c r="A52" s="100">
        <v>42032</v>
      </c>
      <c r="B52" s="95">
        <v>567.17999999999995</v>
      </c>
      <c r="C52" s="87"/>
      <c r="D52" s="87"/>
      <c r="G52" s="88"/>
      <c r="J52" s="98"/>
      <c r="K52" s="102" t="s">
        <v>435</v>
      </c>
      <c r="L52" s="102" t="s">
        <v>463</v>
      </c>
      <c r="M52" s="103">
        <v>1187</v>
      </c>
      <c r="N52" s="103">
        <v>1568</v>
      </c>
      <c r="O52" s="104">
        <v>1190</v>
      </c>
      <c r="P52" s="87"/>
      <c r="R52" s="88"/>
    </row>
    <row r="53" spans="1:18">
      <c r="A53" s="100">
        <v>42033</v>
      </c>
      <c r="B53" s="95">
        <v>1449.21</v>
      </c>
      <c r="C53" s="87"/>
      <c r="D53" s="87"/>
      <c r="G53" s="88"/>
      <c r="J53" s="98"/>
      <c r="K53" s="102" t="s">
        <v>435</v>
      </c>
      <c r="L53" s="102" t="s">
        <v>464</v>
      </c>
      <c r="M53" s="105">
        <v>0</v>
      </c>
      <c r="N53" s="105">
        <v>0</v>
      </c>
      <c r="O53" s="106">
        <v>277</v>
      </c>
      <c r="P53" s="87"/>
      <c r="R53" s="88"/>
    </row>
    <row r="54" spans="1:18">
      <c r="A54" s="100">
        <v>42034</v>
      </c>
      <c r="B54" s="95">
        <v>459.29</v>
      </c>
      <c r="C54" s="87"/>
      <c r="D54" s="87"/>
      <c r="G54" s="88"/>
      <c r="J54" s="98"/>
      <c r="K54" s="102" t="s">
        <v>435</v>
      </c>
      <c r="L54" s="102" t="s">
        <v>465</v>
      </c>
      <c r="M54" s="105">
        <v>368</v>
      </c>
      <c r="N54" s="103">
        <v>1386</v>
      </c>
      <c r="O54" s="106">
        <v>637</v>
      </c>
      <c r="P54" s="87"/>
      <c r="R54" s="88"/>
    </row>
    <row r="55" spans="1:18">
      <c r="A55" s="100">
        <v>42035</v>
      </c>
      <c r="B55" s="95">
        <v>357.55</v>
      </c>
      <c r="C55" s="87"/>
      <c r="D55" s="87"/>
      <c r="G55" s="88"/>
      <c r="J55" s="98"/>
      <c r="K55" s="102" t="s">
        <v>435</v>
      </c>
      <c r="L55" s="102" t="s">
        <v>466</v>
      </c>
      <c r="M55" s="105">
        <v>317</v>
      </c>
      <c r="N55" s="103">
        <v>1215</v>
      </c>
      <c r="O55" s="106">
        <v>478</v>
      </c>
      <c r="P55" s="87"/>
      <c r="R55" s="88"/>
    </row>
    <row r="56" spans="1:18">
      <c r="A56" s="100">
        <v>42036</v>
      </c>
      <c r="B56" s="95">
        <v>154.34</v>
      </c>
      <c r="C56" s="87"/>
      <c r="D56" s="87"/>
      <c r="G56" s="88"/>
      <c r="J56" s="98"/>
      <c r="K56" s="102" t="s">
        <v>435</v>
      </c>
      <c r="L56" s="102" t="s">
        <v>467</v>
      </c>
      <c r="M56" s="105">
        <v>689</v>
      </c>
      <c r="N56" s="103">
        <v>2544</v>
      </c>
      <c r="O56" s="104">
        <v>1009</v>
      </c>
      <c r="P56" s="87"/>
      <c r="R56" s="88"/>
    </row>
    <row r="57" spans="1:18">
      <c r="A57" s="100">
        <v>42037</v>
      </c>
      <c r="B57" s="95">
        <v>152.76</v>
      </c>
      <c r="C57" s="87"/>
      <c r="D57" s="87"/>
      <c r="G57" s="88"/>
      <c r="J57" s="98"/>
      <c r="K57" s="102" t="s">
        <v>435</v>
      </c>
      <c r="L57" s="102" t="s">
        <v>468</v>
      </c>
      <c r="M57" s="105">
        <v>510</v>
      </c>
      <c r="N57" s="103">
        <v>2583</v>
      </c>
      <c r="O57" s="106">
        <v>861</v>
      </c>
      <c r="P57" s="87"/>
      <c r="R57" s="88"/>
    </row>
    <row r="58" spans="1:18">
      <c r="A58" s="100">
        <v>42038</v>
      </c>
      <c r="B58" s="95">
        <v>570.22</v>
      </c>
      <c r="C58" s="87"/>
      <c r="D58" s="87"/>
      <c r="G58" s="88"/>
      <c r="J58" s="98"/>
      <c r="K58" s="102" t="s">
        <v>435</v>
      </c>
      <c r="L58" s="102" t="s">
        <v>469</v>
      </c>
      <c r="M58" s="105">
        <v>257</v>
      </c>
      <c r="N58" s="103">
        <v>1023</v>
      </c>
      <c r="O58" s="106">
        <v>446</v>
      </c>
      <c r="P58" s="87"/>
      <c r="R58" s="88"/>
    </row>
    <row r="59" spans="1:18">
      <c r="A59" s="100">
        <v>42039</v>
      </c>
      <c r="B59" s="95">
        <v>987.62</v>
      </c>
      <c r="C59" s="87"/>
      <c r="D59" s="87"/>
      <c r="G59" s="88"/>
      <c r="J59" s="98"/>
      <c r="K59" s="102" t="s">
        <v>435</v>
      </c>
      <c r="L59" s="102" t="s">
        <v>470</v>
      </c>
      <c r="M59" s="105">
        <v>335</v>
      </c>
      <c r="N59" s="103">
        <v>1225</v>
      </c>
      <c r="O59" s="106">
        <v>520</v>
      </c>
      <c r="P59" s="87"/>
      <c r="R59" s="88"/>
    </row>
    <row r="60" spans="1:18">
      <c r="A60" s="100">
        <v>42040</v>
      </c>
      <c r="B60" s="95">
        <v>1755.71</v>
      </c>
      <c r="C60" s="87"/>
      <c r="D60" s="87"/>
      <c r="G60" s="88"/>
      <c r="J60" s="98"/>
      <c r="K60" s="102" t="s">
        <v>435</v>
      </c>
      <c r="L60" s="102" t="s">
        <v>471</v>
      </c>
      <c r="M60" s="105">
        <v>264</v>
      </c>
      <c r="N60" s="105">
        <v>957</v>
      </c>
      <c r="O60" s="106">
        <v>405</v>
      </c>
      <c r="P60" s="87"/>
      <c r="R60" s="88"/>
    </row>
    <row r="61" spans="1:18">
      <c r="A61" s="100">
        <v>42041</v>
      </c>
      <c r="B61" s="95">
        <v>378.27</v>
      </c>
      <c r="C61" s="87"/>
      <c r="D61" s="87"/>
      <c r="G61" s="88"/>
      <c r="J61" s="98"/>
      <c r="K61" s="102" t="s">
        <v>435</v>
      </c>
      <c r="L61" s="102" t="s">
        <v>472</v>
      </c>
      <c r="M61" s="105">
        <v>285</v>
      </c>
      <c r="N61" s="105">
        <v>869</v>
      </c>
      <c r="O61" s="106">
        <v>434</v>
      </c>
      <c r="P61" s="87"/>
      <c r="R61" s="88"/>
    </row>
    <row r="62" spans="1:18">
      <c r="A62" s="100">
        <v>42042</v>
      </c>
      <c r="B62" s="95">
        <v>1323.81</v>
      </c>
      <c r="C62" s="87"/>
      <c r="D62" s="87"/>
      <c r="G62" s="88"/>
      <c r="J62" s="98"/>
      <c r="K62" s="102" t="s">
        <v>435</v>
      </c>
      <c r="L62" s="102" t="s">
        <v>473</v>
      </c>
      <c r="M62" s="105">
        <v>550</v>
      </c>
      <c r="N62" s="103">
        <v>2502</v>
      </c>
      <c r="O62" s="106">
        <v>822</v>
      </c>
      <c r="P62" s="87"/>
      <c r="R62" s="88"/>
    </row>
    <row r="63" spans="1:18">
      <c r="A63" s="100">
        <v>42043</v>
      </c>
      <c r="B63" s="95">
        <v>399.02</v>
      </c>
      <c r="C63" s="87"/>
      <c r="D63" s="87"/>
      <c r="G63" s="88"/>
      <c r="J63" s="98"/>
      <c r="K63" s="102" t="s">
        <v>435</v>
      </c>
      <c r="L63" s="102" t="s">
        <v>474</v>
      </c>
      <c r="M63" s="105">
        <v>266</v>
      </c>
      <c r="N63" s="103">
        <v>1382</v>
      </c>
      <c r="O63" s="106">
        <v>501</v>
      </c>
      <c r="P63" s="87"/>
      <c r="R63" s="88"/>
    </row>
    <row r="64" spans="1:18">
      <c r="A64" s="100">
        <v>42044</v>
      </c>
      <c r="B64" s="95">
        <v>154.94999999999999</v>
      </c>
      <c r="C64" s="87"/>
      <c r="D64" s="87"/>
      <c r="G64" s="88"/>
      <c r="J64" s="98"/>
      <c r="K64" s="102" t="s">
        <v>435</v>
      </c>
      <c r="L64" s="102" t="s">
        <v>475</v>
      </c>
      <c r="M64" s="105">
        <v>598</v>
      </c>
      <c r="N64" s="103">
        <v>2107</v>
      </c>
      <c r="O64" s="104">
        <v>1002</v>
      </c>
      <c r="P64" s="87"/>
      <c r="R64" s="88"/>
    </row>
    <row r="65" spans="1:18">
      <c r="A65" s="100">
        <v>42045</v>
      </c>
      <c r="B65" s="95">
        <v>1254.57</v>
      </c>
      <c r="C65" s="87"/>
      <c r="D65" s="87"/>
      <c r="G65" s="88"/>
      <c r="J65" s="98"/>
      <c r="K65" s="102" t="s">
        <v>435</v>
      </c>
      <c r="L65" s="102" t="s">
        <v>476</v>
      </c>
      <c r="M65" s="105">
        <v>344</v>
      </c>
      <c r="N65" s="103">
        <v>1641</v>
      </c>
      <c r="O65" s="106">
        <v>765</v>
      </c>
      <c r="P65" s="87"/>
      <c r="R65" s="88"/>
    </row>
    <row r="66" spans="1:18">
      <c r="A66" s="100">
        <v>42046</v>
      </c>
      <c r="B66" s="95">
        <v>627.32000000000005</v>
      </c>
      <c r="C66" s="87"/>
      <c r="D66" s="87"/>
      <c r="G66" s="88"/>
      <c r="J66" s="98"/>
      <c r="K66" s="102" t="s">
        <v>435</v>
      </c>
      <c r="L66" s="102" t="s">
        <v>477</v>
      </c>
      <c r="M66" s="105">
        <v>183</v>
      </c>
      <c r="N66" s="105">
        <v>867</v>
      </c>
      <c r="O66" s="106">
        <v>384</v>
      </c>
      <c r="P66" s="87"/>
      <c r="R66" s="88"/>
    </row>
    <row r="67" spans="1:18">
      <c r="A67" s="100">
        <v>42230</v>
      </c>
      <c r="B67" s="95">
        <v>880.6</v>
      </c>
      <c r="C67" s="87"/>
      <c r="D67" s="87"/>
      <c r="G67" s="88"/>
      <c r="J67" s="98"/>
      <c r="K67" s="102" t="s">
        <v>435</v>
      </c>
      <c r="L67" s="102" t="s">
        <v>478</v>
      </c>
      <c r="M67" s="105">
        <v>302</v>
      </c>
      <c r="N67" s="103">
        <v>1326</v>
      </c>
      <c r="O67" s="106">
        <v>586</v>
      </c>
      <c r="P67" s="87"/>
      <c r="R67" s="88"/>
    </row>
    <row r="68" spans="1:18">
      <c r="A68" s="100">
        <v>42048</v>
      </c>
      <c r="B68" s="95">
        <v>1196.03</v>
      </c>
      <c r="C68" s="87"/>
      <c r="D68" s="87"/>
      <c r="G68" s="88"/>
      <c r="J68" s="98"/>
      <c r="K68" s="102" t="s">
        <v>435</v>
      </c>
      <c r="L68" s="102" t="s">
        <v>479</v>
      </c>
      <c r="M68" s="105">
        <v>177</v>
      </c>
      <c r="N68" s="105">
        <v>823</v>
      </c>
      <c r="O68" s="106">
        <v>548</v>
      </c>
      <c r="P68" s="87"/>
      <c r="R68" s="88"/>
    </row>
    <row r="69" spans="1:18">
      <c r="A69" s="100">
        <v>42049</v>
      </c>
      <c r="B69" s="95">
        <v>782.32</v>
      </c>
      <c r="C69" s="87"/>
      <c r="D69" s="87"/>
      <c r="G69" s="88"/>
      <c r="J69" s="98"/>
      <c r="K69" s="102" t="s">
        <v>435</v>
      </c>
      <c r="L69" s="102" t="s">
        <v>480</v>
      </c>
      <c r="M69" s="105">
        <v>285</v>
      </c>
      <c r="N69" s="103">
        <v>1249</v>
      </c>
      <c r="O69" s="106">
        <v>533</v>
      </c>
      <c r="P69" s="87"/>
      <c r="R69" s="88"/>
    </row>
    <row r="70" spans="1:18">
      <c r="A70" s="100">
        <v>42050</v>
      </c>
      <c r="B70" s="95">
        <v>1323.35</v>
      </c>
      <c r="C70" s="87"/>
      <c r="D70" s="87"/>
      <c r="G70" s="88"/>
      <c r="J70" s="98"/>
      <c r="K70" s="102" t="s">
        <v>435</v>
      </c>
      <c r="L70" s="102" t="s">
        <v>481</v>
      </c>
      <c r="M70" s="105">
        <v>236</v>
      </c>
      <c r="N70" s="103">
        <v>1162</v>
      </c>
      <c r="O70" s="106">
        <v>402</v>
      </c>
      <c r="P70" s="87"/>
      <c r="R70" s="88"/>
    </row>
    <row r="71" spans="1:18">
      <c r="A71" s="100">
        <v>42051</v>
      </c>
      <c r="B71" s="95">
        <v>209.92</v>
      </c>
      <c r="C71" s="87"/>
      <c r="D71" s="87"/>
      <c r="G71" s="88"/>
      <c r="J71" s="98"/>
      <c r="K71" s="102" t="s">
        <v>435</v>
      </c>
      <c r="L71" s="102" t="s">
        <v>482</v>
      </c>
      <c r="M71" s="105">
        <v>293</v>
      </c>
      <c r="N71" s="103">
        <v>1016</v>
      </c>
      <c r="O71" s="106">
        <v>585</v>
      </c>
      <c r="P71" s="87"/>
      <c r="R71" s="88"/>
    </row>
    <row r="72" spans="1:18">
      <c r="A72" s="100">
        <v>42052</v>
      </c>
      <c r="B72" s="95">
        <v>1232.05</v>
      </c>
      <c r="C72" s="87"/>
      <c r="D72" s="87"/>
      <c r="G72" s="88"/>
      <c r="J72" s="98"/>
      <c r="K72" s="102" t="s">
        <v>435</v>
      </c>
      <c r="L72" s="102" t="s">
        <v>483</v>
      </c>
      <c r="M72" s="105">
        <v>242</v>
      </c>
      <c r="N72" s="103">
        <v>1363</v>
      </c>
      <c r="O72" s="106">
        <v>428</v>
      </c>
      <c r="P72" s="87"/>
      <c r="R72" s="88"/>
    </row>
    <row r="73" spans="1:18">
      <c r="A73" s="100">
        <v>42053</v>
      </c>
      <c r="B73" s="95">
        <v>713.28</v>
      </c>
      <c r="C73" s="87"/>
      <c r="D73" s="87"/>
      <c r="G73" s="88"/>
      <c r="J73" s="98"/>
      <c r="K73" s="102" t="s">
        <v>435</v>
      </c>
      <c r="L73" s="102" t="s">
        <v>484</v>
      </c>
      <c r="M73" s="105">
        <v>248</v>
      </c>
      <c r="N73" s="103">
        <v>1398</v>
      </c>
      <c r="O73" s="106">
        <v>476</v>
      </c>
      <c r="P73" s="87"/>
      <c r="R73" s="88"/>
    </row>
    <row r="74" spans="1:18">
      <c r="A74" s="100">
        <v>42054</v>
      </c>
      <c r="B74" s="95">
        <v>1674.82</v>
      </c>
      <c r="C74" s="87"/>
      <c r="D74" s="87"/>
      <c r="G74" s="88"/>
      <c r="J74" s="98"/>
      <c r="K74" s="102" t="s">
        <v>435</v>
      </c>
      <c r="L74" s="102" t="s">
        <v>485</v>
      </c>
      <c r="M74" s="105">
        <v>292</v>
      </c>
      <c r="N74" s="103">
        <v>1380</v>
      </c>
      <c r="O74" s="106">
        <v>456</v>
      </c>
      <c r="P74" s="87"/>
      <c r="R74" s="88"/>
    </row>
    <row r="75" spans="1:18">
      <c r="A75" s="100">
        <v>42055</v>
      </c>
      <c r="B75" s="95">
        <v>1161.25</v>
      </c>
      <c r="C75" s="87"/>
      <c r="D75" s="87"/>
      <c r="G75" s="88"/>
      <c r="J75" s="98"/>
      <c r="K75" s="102" t="s">
        <v>435</v>
      </c>
      <c r="L75" s="102" t="s">
        <v>486</v>
      </c>
      <c r="M75" s="105">
        <v>196</v>
      </c>
      <c r="N75" s="103">
        <v>1238</v>
      </c>
      <c r="O75" s="106">
        <v>493</v>
      </c>
      <c r="P75" s="87"/>
      <c r="R75" s="88"/>
    </row>
    <row r="76" spans="1:18">
      <c r="A76" s="100">
        <v>42056</v>
      </c>
      <c r="B76" s="95">
        <v>897.63</v>
      </c>
      <c r="C76" s="87"/>
      <c r="D76" s="87"/>
      <c r="G76" s="88"/>
      <c r="J76" s="98"/>
      <c r="K76" s="102" t="s">
        <v>435</v>
      </c>
      <c r="L76" s="102" t="s">
        <v>487</v>
      </c>
      <c r="M76" s="105">
        <v>432</v>
      </c>
      <c r="N76" s="103">
        <v>1216</v>
      </c>
      <c r="O76" s="106">
        <v>552</v>
      </c>
      <c r="P76" s="87"/>
      <c r="R76" s="88"/>
    </row>
    <row r="77" spans="1:18">
      <c r="A77" s="100">
        <v>42057</v>
      </c>
      <c r="B77" s="95">
        <v>1647.26</v>
      </c>
      <c r="C77" s="87"/>
      <c r="D77" s="87"/>
      <c r="G77" s="88"/>
      <c r="J77" s="98"/>
      <c r="K77" s="102" t="s">
        <v>435</v>
      </c>
      <c r="L77" s="102" t="s">
        <v>488</v>
      </c>
      <c r="M77" s="105">
        <v>420</v>
      </c>
      <c r="N77" s="103">
        <v>1581</v>
      </c>
      <c r="O77" s="106">
        <v>525</v>
      </c>
      <c r="P77" s="87"/>
      <c r="R77" s="88"/>
    </row>
    <row r="78" spans="1:18">
      <c r="A78" s="100">
        <v>42058</v>
      </c>
      <c r="B78" s="95">
        <v>1121.96</v>
      </c>
      <c r="C78" s="87"/>
      <c r="D78" s="87"/>
      <c r="G78" s="88"/>
      <c r="J78" s="98"/>
      <c r="K78" s="102" t="s">
        <v>435</v>
      </c>
      <c r="L78" s="102" t="s">
        <v>489</v>
      </c>
      <c r="M78" s="105">
        <v>398</v>
      </c>
      <c r="N78" s="103">
        <v>1759</v>
      </c>
      <c r="O78" s="106">
        <v>682</v>
      </c>
      <c r="P78" s="87"/>
      <c r="R78" s="88"/>
    </row>
    <row r="79" spans="1:18">
      <c r="A79" s="100">
        <v>42059</v>
      </c>
      <c r="B79" s="95">
        <v>352.2</v>
      </c>
      <c r="C79" s="87"/>
      <c r="D79" s="87"/>
      <c r="G79" s="88"/>
      <c r="J79" s="98"/>
      <c r="K79" s="102" t="s">
        <v>435</v>
      </c>
      <c r="L79" s="102" t="s">
        <v>490</v>
      </c>
      <c r="M79" s="105">
        <v>128</v>
      </c>
      <c r="N79" s="105">
        <v>791</v>
      </c>
      <c r="O79" s="106">
        <v>242</v>
      </c>
      <c r="P79" s="87"/>
      <c r="R79" s="88"/>
    </row>
    <row r="80" spans="1:18">
      <c r="A80" s="100">
        <v>42060</v>
      </c>
      <c r="B80" s="95">
        <v>270.77999999999997</v>
      </c>
      <c r="C80" s="87"/>
      <c r="D80" s="87"/>
      <c r="G80" s="88"/>
      <c r="J80" s="98"/>
      <c r="K80" s="102" t="s">
        <v>435</v>
      </c>
      <c r="L80" s="102" t="s">
        <v>491</v>
      </c>
      <c r="M80" s="105">
        <v>225</v>
      </c>
      <c r="N80" s="105">
        <v>935</v>
      </c>
      <c r="O80" s="106">
        <v>432</v>
      </c>
      <c r="P80" s="87"/>
      <c r="R80" s="88"/>
    </row>
    <row r="81" spans="1:18">
      <c r="A81" s="100">
        <v>42061</v>
      </c>
      <c r="B81" s="95">
        <v>456.41</v>
      </c>
      <c r="C81" s="87"/>
      <c r="D81" s="87"/>
      <c r="G81" s="88"/>
      <c r="J81" s="98"/>
      <c r="K81" s="102" t="s">
        <v>435</v>
      </c>
      <c r="L81" s="102" t="s">
        <v>492</v>
      </c>
      <c r="M81" s="103">
        <v>1358</v>
      </c>
      <c r="N81" s="103">
        <v>2231</v>
      </c>
      <c r="O81" s="104">
        <v>1391</v>
      </c>
      <c r="P81" s="87"/>
      <c r="R81" s="88"/>
    </row>
    <row r="82" spans="1:18">
      <c r="A82" s="100">
        <v>42062</v>
      </c>
      <c r="B82" s="95">
        <v>441</v>
      </c>
      <c r="C82" s="87"/>
      <c r="D82" s="87"/>
      <c r="G82" s="88"/>
      <c r="J82" s="98"/>
      <c r="K82" s="102" t="s">
        <v>435</v>
      </c>
      <c r="L82" s="102" t="s">
        <v>493</v>
      </c>
      <c r="M82" s="103">
        <v>1345</v>
      </c>
      <c r="N82" s="103">
        <v>1791</v>
      </c>
      <c r="O82" s="104">
        <v>1460</v>
      </c>
      <c r="P82" s="87"/>
      <c r="R82" s="88"/>
    </row>
    <row r="83" spans="1:18">
      <c r="A83" s="100">
        <v>42063</v>
      </c>
      <c r="B83" s="95">
        <v>252.44</v>
      </c>
      <c r="C83" s="87"/>
      <c r="D83" s="87"/>
      <c r="G83" s="88"/>
      <c r="J83" s="98"/>
      <c r="K83" s="102" t="s">
        <v>435</v>
      </c>
      <c r="L83" s="102" t="s">
        <v>494</v>
      </c>
      <c r="M83" s="105">
        <v>769</v>
      </c>
      <c r="N83" s="103">
        <v>1948</v>
      </c>
      <c r="O83" s="104">
        <v>1011</v>
      </c>
      <c r="P83" s="87"/>
      <c r="R83" s="88"/>
    </row>
    <row r="84" spans="1:18">
      <c r="A84" s="100">
        <v>42064</v>
      </c>
      <c r="B84" s="95">
        <v>1298.92</v>
      </c>
      <c r="C84" s="87"/>
      <c r="D84" s="87"/>
      <c r="G84" s="88"/>
      <c r="J84" s="98"/>
      <c r="K84" s="102" t="s">
        <v>435</v>
      </c>
      <c r="L84" s="102" t="s">
        <v>495</v>
      </c>
      <c r="M84" s="105">
        <v>560</v>
      </c>
      <c r="N84" s="103">
        <v>1835</v>
      </c>
      <c r="O84" s="106">
        <v>642</v>
      </c>
      <c r="P84" s="87"/>
      <c r="R84" s="88"/>
    </row>
    <row r="85" spans="1:18">
      <c r="A85" s="100">
        <v>42065</v>
      </c>
      <c r="B85" s="95">
        <v>1178.07</v>
      </c>
      <c r="C85" s="87"/>
      <c r="D85" s="87"/>
      <c r="G85" s="88"/>
      <c r="J85" s="98"/>
      <c r="K85" s="102" t="s">
        <v>435</v>
      </c>
      <c r="L85" s="102" t="s">
        <v>496</v>
      </c>
      <c r="M85" s="105">
        <v>836</v>
      </c>
      <c r="N85" s="103">
        <v>2245</v>
      </c>
      <c r="O85" s="106">
        <v>861</v>
      </c>
      <c r="P85" s="87"/>
      <c r="R85" s="88"/>
    </row>
    <row r="86" spans="1:18">
      <c r="A86" s="100">
        <v>42066</v>
      </c>
      <c r="B86" s="95">
        <v>459.95</v>
      </c>
      <c r="C86" s="87"/>
      <c r="D86" s="87"/>
      <c r="G86" s="88"/>
      <c r="J86" s="98"/>
      <c r="K86" s="102" t="s">
        <v>435</v>
      </c>
      <c r="L86" s="102" t="s">
        <v>497</v>
      </c>
      <c r="M86" s="105">
        <v>587</v>
      </c>
      <c r="N86" s="103">
        <v>1471</v>
      </c>
      <c r="O86" s="106">
        <v>623</v>
      </c>
      <c r="P86" s="87"/>
      <c r="R86" s="88"/>
    </row>
    <row r="87" spans="1:18">
      <c r="A87" s="100">
        <v>42067</v>
      </c>
      <c r="B87" s="95">
        <v>1219.7</v>
      </c>
      <c r="C87" s="87"/>
      <c r="D87" s="87"/>
      <c r="G87" s="88"/>
      <c r="J87" s="98"/>
      <c r="K87" s="102" t="s">
        <v>435</v>
      </c>
      <c r="L87" s="102" t="s">
        <v>498</v>
      </c>
      <c r="M87" s="105">
        <v>774</v>
      </c>
      <c r="N87" s="103">
        <v>1403</v>
      </c>
      <c r="O87" s="104">
        <v>1085</v>
      </c>
      <c r="P87" s="87"/>
      <c r="R87" s="88"/>
    </row>
    <row r="88" spans="1:18">
      <c r="A88" s="100">
        <v>42068</v>
      </c>
      <c r="B88" s="95">
        <v>152.24</v>
      </c>
      <c r="C88" s="87"/>
      <c r="D88" s="87"/>
      <c r="G88" s="88"/>
      <c r="J88" s="98"/>
      <c r="K88" s="102" t="s">
        <v>435</v>
      </c>
      <c r="L88" s="102" t="s">
        <v>499</v>
      </c>
      <c r="M88" s="105">
        <v>757</v>
      </c>
      <c r="N88" s="103">
        <v>1203</v>
      </c>
      <c r="O88" s="104">
        <v>1175</v>
      </c>
      <c r="P88" s="87"/>
      <c r="R88" s="88"/>
    </row>
    <row r="89" spans="1:18">
      <c r="A89" s="100">
        <v>42069</v>
      </c>
      <c r="B89" s="95">
        <v>770.8</v>
      </c>
      <c r="C89" s="87"/>
      <c r="D89" s="87"/>
      <c r="G89" s="88"/>
      <c r="J89" s="98"/>
      <c r="K89" s="102" t="s">
        <v>435</v>
      </c>
      <c r="L89" s="102" t="s">
        <v>500</v>
      </c>
      <c r="M89" s="105">
        <v>591</v>
      </c>
      <c r="N89" s="103">
        <v>1439</v>
      </c>
      <c r="O89" s="106">
        <v>858</v>
      </c>
      <c r="P89" s="87"/>
      <c r="R89" s="88"/>
    </row>
    <row r="90" spans="1:18">
      <c r="A90" s="100">
        <v>42070</v>
      </c>
      <c r="B90" s="95">
        <v>1357.25</v>
      </c>
      <c r="C90" s="87"/>
      <c r="D90" s="87"/>
      <c r="G90" s="88"/>
      <c r="J90" s="98"/>
      <c r="K90" s="102" t="s">
        <v>435</v>
      </c>
      <c r="L90" s="102" t="s">
        <v>501</v>
      </c>
      <c r="M90" s="105">
        <v>457</v>
      </c>
      <c r="N90" s="103">
        <v>1161</v>
      </c>
      <c r="O90" s="106">
        <v>594</v>
      </c>
      <c r="P90" s="87"/>
      <c r="R90" s="88"/>
    </row>
    <row r="91" spans="1:18">
      <c r="A91" s="100">
        <v>42187</v>
      </c>
      <c r="B91" s="95">
        <v>220.18</v>
      </c>
      <c r="C91" s="87"/>
      <c r="D91" s="87"/>
      <c r="G91" s="88"/>
      <c r="J91" s="98"/>
      <c r="K91" s="102" t="s">
        <v>435</v>
      </c>
      <c r="L91" s="102" t="s">
        <v>502</v>
      </c>
      <c r="M91" s="105">
        <v>494</v>
      </c>
      <c r="N91" s="103">
        <v>1585</v>
      </c>
      <c r="O91" s="106">
        <v>705</v>
      </c>
      <c r="P91" s="87"/>
      <c r="R91" s="88"/>
    </row>
    <row r="92" spans="1:18">
      <c r="A92" s="100">
        <v>42072</v>
      </c>
      <c r="B92" s="95">
        <v>1102.81</v>
      </c>
      <c r="C92" s="87"/>
      <c r="D92" s="87"/>
      <c r="G92" s="88"/>
      <c r="J92" s="98"/>
      <c r="K92" s="102" t="s">
        <v>435</v>
      </c>
      <c r="L92" s="102" t="s">
        <v>503</v>
      </c>
      <c r="M92" s="105">
        <v>914</v>
      </c>
      <c r="N92" s="103">
        <v>1727</v>
      </c>
      <c r="O92" s="104">
        <v>1308</v>
      </c>
      <c r="P92" s="87"/>
      <c r="R92" s="88"/>
    </row>
    <row r="93" spans="1:18">
      <c r="A93" s="100">
        <v>42073</v>
      </c>
      <c r="B93" s="95">
        <v>1566.83</v>
      </c>
      <c r="C93" s="87"/>
      <c r="D93" s="87"/>
      <c r="G93" s="88"/>
      <c r="J93" s="98"/>
      <c r="K93" s="102" t="s">
        <v>435</v>
      </c>
      <c r="L93" s="102" t="s">
        <v>504</v>
      </c>
      <c r="M93" s="105">
        <v>581</v>
      </c>
      <c r="N93" s="103">
        <v>1448</v>
      </c>
      <c r="O93" s="106">
        <v>885</v>
      </c>
      <c r="P93" s="87"/>
      <c r="R93" s="88"/>
    </row>
    <row r="94" spans="1:18">
      <c r="A94" s="100">
        <v>42074</v>
      </c>
      <c r="B94" s="95">
        <v>437.92</v>
      </c>
      <c r="C94" s="87"/>
      <c r="D94" s="87"/>
      <c r="G94" s="88"/>
      <c r="J94" s="98"/>
      <c r="K94" s="102" t="s">
        <v>435</v>
      </c>
      <c r="L94" s="102" t="s">
        <v>505</v>
      </c>
      <c r="M94" s="105">
        <v>31</v>
      </c>
      <c r="N94" s="105">
        <v>0</v>
      </c>
      <c r="O94" s="106">
        <v>78</v>
      </c>
      <c r="P94" s="87"/>
      <c r="R94" s="88"/>
    </row>
    <row r="95" spans="1:18">
      <c r="A95" s="100">
        <v>42075</v>
      </c>
      <c r="B95" s="95">
        <v>1216.1199999999999</v>
      </c>
      <c r="C95" s="87"/>
      <c r="D95" s="87"/>
      <c r="G95" s="88"/>
      <c r="J95" s="98"/>
      <c r="K95" s="102" t="s">
        <v>435</v>
      </c>
      <c r="L95" s="102" t="s">
        <v>506</v>
      </c>
      <c r="M95" s="105">
        <v>92</v>
      </c>
      <c r="N95" s="105">
        <v>233</v>
      </c>
      <c r="O95" s="106">
        <v>494</v>
      </c>
      <c r="P95" s="87"/>
      <c r="R95" s="88"/>
    </row>
    <row r="96" spans="1:18">
      <c r="A96" s="100">
        <v>42076</v>
      </c>
      <c r="B96" s="95">
        <v>273.10000000000002</v>
      </c>
      <c r="C96" s="87"/>
      <c r="D96" s="87"/>
      <c r="G96" s="88"/>
      <c r="J96" s="98"/>
      <c r="K96" s="102" t="s">
        <v>435</v>
      </c>
      <c r="L96" s="102" t="s">
        <v>507</v>
      </c>
      <c r="M96" s="105">
        <v>486</v>
      </c>
      <c r="N96" s="103">
        <v>1176</v>
      </c>
      <c r="O96" s="106">
        <v>400</v>
      </c>
      <c r="P96" s="87"/>
      <c r="R96" s="88"/>
    </row>
    <row r="97" spans="1:18">
      <c r="A97" s="100">
        <v>42077</v>
      </c>
      <c r="B97" s="95">
        <v>242.26</v>
      </c>
      <c r="C97" s="87"/>
      <c r="D97" s="87"/>
      <c r="G97" s="88"/>
      <c r="J97" s="98"/>
      <c r="K97" s="102" t="s">
        <v>435</v>
      </c>
      <c r="L97" s="102" t="s">
        <v>508</v>
      </c>
      <c r="M97" s="105">
        <v>440</v>
      </c>
      <c r="N97" s="105">
        <v>874</v>
      </c>
      <c r="O97" s="106">
        <v>803</v>
      </c>
      <c r="P97" s="87"/>
      <c r="R97" s="88"/>
    </row>
    <row r="98" spans="1:18">
      <c r="A98" s="100">
        <v>42078</v>
      </c>
      <c r="B98" s="95">
        <v>1512.6</v>
      </c>
      <c r="C98" s="87"/>
      <c r="D98" s="87"/>
      <c r="G98" s="88"/>
      <c r="J98" s="98"/>
      <c r="K98" s="102" t="s">
        <v>435</v>
      </c>
      <c r="L98" s="102" t="s">
        <v>509</v>
      </c>
      <c r="M98" s="105">
        <v>127</v>
      </c>
      <c r="N98" s="105">
        <v>695</v>
      </c>
      <c r="O98" s="106">
        <v>440</v>
      </c>
      <c r="P98" s="87"/>
      <c r="R98" s="88"/>
    </row>
    <row r="99" spans="1:18">
      <c r="A99" s="100">
        <v>42079</v>
      </c>
      <c r="B99" s="95">
        <v>783.75</v>
      </c>
      <c r="C99" s="87"/>
      <c r="D99" s="87"/>
      <c r="G99" s="88"/>
      <c r="J99" s="98"/>
      <c r="K99" s="102" t="s">
        <v>435</v>
      </c>
      <c r="L99" s="102" t="s">
        <v>510</v>
      </c>
      <c r="M99" s="105">
        <v>257</v>
      </c>
      <c r="N99" s="103">
        <v>1367</v>
      </c>
      <c r="O99" s="106">
        <v>544</v>
      </c>
      <c r="P99" s="87"/>
      <c r="R99" s="88"/>
    </row>
    <row r="100" spans="1:18">
      <c r="A100" s="100">
        <v>42189</v>
      </c>
      <c r="B100" s="95">
        <v>667.99</v>
      </c>
      <c r="C100" s="87"/>
      <c r="D100" s="87"/>
      <c r="G100" s="88"/>
      <c r="J100" s="98"/>
      <c r="K100" s="102" t="s">
        <v>435</v>
      </c>
      <c r="L100" s="102" t="s">
        <v>511</v>
      </c>
      <c r="M100" s="105">
        <v>399</v>
      </c>
      <c r="N100" s="103">
        <v>1238</v>
      </c>
      <c r="O100" s="106">
        <v>622</v>
      </c>
      <c r="P100" s="87"/>
      <c r="R100" s="88"/>
    </row>
    <row r="101" spans="1:18">
      <c r="A101" s="100">
        <v>42081</v>
      </c>
      <c r="B101" s="95">
        <v>1166.31</v>
      </c>
      <c r="C101" s="87"/>
      <c r="D101" s="87"/>
      <c r="G101" s="88"/>
      <c r="J101" s="98"/>
      <c r="K101" s="102" t="s">
        <v>435</v>
      </c>
      <c r="L101" s="102" t="s">
        <v>512</v>
      </c>
      <c r="M101" s="105">
        <v>470</v>
      </c>
      <c r="N101" s="103">
        <v>1609</v>
      </c>
      <c r="O101" s="106">
        <v>662</v>
      </c>
      <c r="P101" s="87"/>
      <c r="R101" s="88"/>
    </row>
    <row r="102" spans="1:18">
      <c r="A102" s="100">
        <v>42082</v>
      </c>
      <c r="B102" s="95">
        <v>770.18</v>
      </c>
      <c r="C102" s="87"/>
      <c r="D102" s="87"/>
      <c r="G102" s="88"/>
      <c r="J102" s="98"/>
      <c r="K102" s="102" t="s">
        <v>435</v>
      </c>
      <c r="L102" s="102" t="s">
        <v>513</v>
      </c>
      <c r="M102" s="105">
        <v>651</v>
      </c>
      <c r="N102" s="103">
        <v>2120</v>
      </c>
      <c r="O102" s="106">
        <v>824</v>
      </c>
      <c r="P102" s="87"/>
      <c r="R102" s="88"/>
    </row>
    <row r="103" spans="1:18">
      <c r="A103" s="100">
        <v>42083</v>
      </c>
      <c r="B103" s="95">
        <v>132.34</v>
      </c>
      <c r="C103" s="87"/>
      <c r="D103" s="87"/>
      <c r="G103" s="88"/>
      <c r="J103" s="98"/>
      <c r="K103" s="102" t="s">
        <v>435</v>
      </c>
      <c r="L103" s="102" t="s">
        <v>514</v>
      </c>
      <c r="M103" s="105">
        <v>757</v>
      </c>
      <c r="N103" s="103">
        <v>2498</v>
      </c>
      <c r="O103" s="106">
        <v>846</v>
      </c>
      <c r="P103" s="87"/>
      <c r="R103" s="88"/>
    </row>
    <row r="104" spans="1:18">
      <c r="A104" s="100">
        <v>42084</v>
      </c>
      <c r="B104" s="95">
        <v>1188.81</v>
      </c>
      <c r="C104" s="87"/>
      <c r="D104" s="87"/>
      <c r="G104" s="88"/>
      <c r="J104" s="98"/>
      <c r="K104" s="102" t="s">
        <v>435</v>
      </c>
      <c r="L104" s="102" t="s">
        <v>515</v>
      </c>
      <c r="M104" s="105">
        <v>526</v>
      </c>
      <c r="N104" s="103">
        <v>1902</v>
      </c>
      <c r="O104" s="106">
        <v>743</v>
      </c>
      <c r="P104" s="87"/>
      <c r="R104" s="88"/>
    </row>
    <row r="105" spans="1:18">
      <c r="A105" s="100">
        <v>42085</v>
      </c>
      <c r="B105" s="95">
        <v>198.06</v>
      </c>
      <c r="C105" s="87"/>
      <c r="D105" s="87"/>
      <c r="G105" s="88"/>
      <c r="J105" s="98"/>
      <c r="K105" s="102" t="s">
        <v>435</v>
      </c>
      <c r="L105" s="102" t="s">
        <v>516</v>
      </c>
      <c r="M105" s="105">
        <v>196</v>
      </c>
      <c r="N105" s="105">
        <v>994</v>
      </c>
      <c r="O105" s="106">
        <v>477</v>
      </c>
      <c r="P105" s="87"/>
      <c r="R105" s="88"/>
    </row>
    <row r="106" spans="1:18">
      <c r="A106" s="100">
        <v>42086</v>
      </c>
      <c r="B106" s="95">
        <v>594.16999999999996</v>
      </c>
      <c r="C106" s="87"/>
      <c r="D106" s="87"/>
      <c r="G106" s="88"/>
      <c r="J106" s="98"/>
      <c r="K106" s="102" t="s">
        <v>435</v>
      </c>
      <c r="L106" s="102" t="s">
        <v>517</v>
      </c>
      <c r="M106" s="105">
        <v>260</v>
      </c>
      <c r="N106" s="103">
        <v>1010</v>
      </c>
      <c r="O106" s="106">
        <v>575</v>
      </c>
      <c r="P106" s="87"/>
      <c r="R106" s="88"/>
    </row>
    <row r="107" spans="1:18">
      <c r="A107" s="100">
        <v>42087</v>
      </c>
      <c r="B107" s="95">
        <v>931.09</v>
      </c>
      <c r="C107" s="87"/>
      <c r="D107" s="87"/>
      <c r="G107" s="88"/>
      <c r="J107" s="98"/>
      <c r="K107" s="102" t="s">
        <v>435</v>
      </c>
      <c r="L107" s="102" t="s">
        <v>518</v>
      </c>
      <c r="M107" s="105">
        <v>192</v>
      </c>
      <c r="N107" s="105">
        <v>899</v>
      </c>
      <c r="O107" s="106">
        <v>369</v>
      </c>
      <c r="P107" s="87"/>
      <c r="R107" s="88"/>
    </row>
    <row r="108" spans="1:18">
      <c r="A108" s="100">
        <v>42088</v>
      </c>
      <c r="B108" s="95">
        <v>299.64</v>
      </c>
      <c r="C108" s="87"/>
      <c r="D108" s="87"/>
      <c r="G108" s="88"/>
      <c r="J108" s="98"/>
      <c r="K108" s="102" t="s">
        <v>435</v>
      </c>
      <c r="L108" s="102" t="s">
        <v>519</v>
      </c>
      <c r="M108" s="105">
        <v>177</v>
      </c>
      <c r="N108" s="105">
        <v>284</v>
      </c>
      <c r="O108" s="106">
        <v>174</v>
      </c>
      <c r="P108" s="87"/>
      <c r="R108" s="88"/>
    </row>
    <row r="109" spans="1:18">
      <c r="A109" s="100">
        <v>42223</v>
      </c>
      <c r="B109" s="95">
        <v>1701.68</v>
      </c>
      <c r="C109" s="87"/>
      <c r="D109" s="87"/>
      <c r="G109" s="88"/>
      <c r="J109" s="98"/>
      <c r="K109" s="102" t="s">
        <v>435</v>
      </c>
      <c r="L109" s="102" t="s">
        <v>520</v>
      </c>
      <c r="M109" s="105">
        <v>741</v>
      </c>
      <c r="N109" s="103">
        <v>1781</v>
      </c>
      <c r="O109" s="104">
        <v>1028</v>
      </c>
      <c r="P109" s="87"/>
      <c r="R109" s="88"/>
    </row>
    <row r="110" spans="1:18">
      <c r="A110" s="100">
        <v>42090</v>
      </c>
      <c r="B110" s="95">
        <v>399.15</v>
      </c>
      <c r="C110" s="87"/>
      <c r="D110" s="87"/>
      <c r="G110" s="88"/>
      <c r="J110" s="98"/>
      <c r="K110" s="102" t="s">
        <v>435</v>
      </c>
      <c r="L110" s="102" t="s">
        <v>521</v>
      </c>
      <c r="M110" s="105">
        <v>174</v>
      </c>
      <c r="N110" s="105">
        <v>773</v>
      </c>
      <c r="O110" s="106">
        <v>237</v>
      </c>
      <c r="P110" s="87"/>
      <c r="R110" s="88"/>
    </row>
    <row r="111" spans="1:18">
      <c r="A111" s="100">
        <v>42091</v>
      </c>
      <c r="B111" s="95">
        <v>374.81</v>
      </c>
      <c r="C111" s="87"/>
      <c r="D111" s="87"/>
      <c r="G111" s="88"/>
      <c r="J111" s="98"/>
      <c r="K111" s="102" t="s">
        <v>435</v>
      </c>
      <c r="L111" s="102" t="s">
        <v>522</v>
      </c>
      <c r="M111" s="105">
        <v>94</v>
      </c>
      <c r="N111" s="105">
        <v>769</v>
      </c>
      <c r="O111" s="106">
        <v>228</v>
      </c>
      <c r="P111" s="87"/>
      <c r="R111" s="88"/>
    </row>
    <row r="112" spans="1:18">
      <c r="A112" s="100">
        <v>42092</v>
      </c>
      <c r="B112" s="95">
        <v>462.17</v>
      </c>
      <c r="C112" s="87"/>
      <c r="D112" s="87"/>
      <c r="G112" s="88"/>
      <c r="J112" s="98"/>
      <c r="K112" s="102" t="s">
        <v>435</v>
      </c>
      <c r="L112" s="102" t="s">
        <v>523</v>
      </c>
      <c r="M112" s="105">
        <v>197</v>
      </c>
      <c r="N112" s="105">
        <v>837</v>
      </c>
      <c r="O112" s="106">
        <v>434</v>
      </c>
      <c r="P112" s="87"/>
      <c r="R112" s="88"/>
    </row>
    <row r="113" spans="1:18">
      <c r="A113" s="100">
        <v>42093</v>
      </c>
      <c r="B113" s="95">
        <v>924.29</v>
      </c>
      <c r="C113" s="87"/>
      <c r="D113" s="87"/>
      <c r="G113" s="88"/>
      <c r="J113" s="98"/>
      <c r="K113" s="102" t="s">
        <v>435</v>
      </c>
      <c r="L113" s="102" t="s">
        <v>524</v>
      </c>
      <c r="M113" s="105">
        <v>318</v>
      </c>
      <c r="N113" s="103">
        <v>1120</v>
      </c>
      <c r="O113" s="106">
        <v>444</v>
      </c>
      <c r="P113" s="87"/>
      <c r="R113" s="88"/>
    </row>
    <row r="114" spans="1:18">
      <c r="A114" s="100">
        <v>42094</v>
      </c>
      <c r="B114" s="95">
        <v>5000.6000000000004</v>
      </c>
      <c r="C114" s="87"/>
      <c r="D114" s="87"/>
      <c r="G114" s="88"/>
      <c r="J114" s="98"/>
      <c r="K114" s="102" t="s">
        <v>435</v>
      </c>
      <c r="L114" s="102" t="s">
        <v>525</v>
      </c>
      <c r="M114" s="105">
        <v>82</v>
      </c>
      <c r="N114" s="105">
        <v>723</v>
      </c>
      <c r="O114" s="106">
        <v>204</v>
      </c>
      <c r="P114" s="87"/>
      <c r="R114" s="88"/>
    </row>
    <row r="115" spans="1:18">
      <c r="A115" s="89"/>
      <c r="B115" s="97">
        <f>SUM(B25:B114)</f>
        <v>72741.76999999996</v>
      </c>
      <c r="C115" s="67"/>
      <c r="D115" s="87"/>
      <c r="G115" s="88"/>
      <c r="J115" s="98"/>
      <c r="K115" s="102" t="s">
        <v>435</v>
      </c>
      <c r="L115" s="102" t="s">
        <v>526</v>
      </c>
      <c r="M115" s="105">
        <v>206</v>
      </c>
      <c r="N115" s="105">
        <v>550</v>
      </c>
      <c r="O115" s="106">
        <v>229</v>
      </c>
      <c r="P115" s="87"/>
      <c r="R115" s="88"/>
    </row>
    <row r="116" spans="1:18" ht="15.75" thickBot="1">
      <c r="A116" s="90"/>
      <c r="B116" s="91"/>
      <c r="C116" s="91"/>
      <c r="D116" s="91"/>
      <c r="E116" s="92"/>
      <c r="F116" s="92"/>
      <c r="G116" s="93"/>
      <c r="J116" s="98"/>
      <c r="K116" s="102" t="s">
        <v>435</v>
      </c>
      <c r="L116" s="102" t="s">
        <v>527</v>
      </c>
      <c r="M116" s="105">
        <v>390</v>
      </c>
      <c r="N116" s="103">
        <v>1297</v>
      </c>
      <c r="O116" s="106">
        <v>456</v>
      </c>
      <c r="P116" s="87"/>
      <c r="R116" s="88"/>
    </row>
    <row r="117" spans="1:18">
      <c r="J117" s="98"/>
      <c r="K117" s="102" t="s">
        <v>435</v>
      </c>
      <c r="L117" s="102" t="s">
        <v>528</v>
      </c>
      <c r="M117" s="105">
        <v>111</v>
      </c>
      <c r="N117" s="103">
        <v>1160</v>
      </c>
      <c r="O117" s="106">
        <v>282</v>
      </c>
      <c r="P117" s="87"/>
      <c r="R117" s="88"/>
    </row>
    <row r="118" spans="1:18">
      <c r="J118" s="98"/>
      <c r="K118" s="102" t="s">
        <v>435</v>
      </c>
      <c r="L118" s="102" t="s">
        <v>529</v>
      </c>
      <c r="M118" s="105">
        <v>522</v>
      </c>
      <c r="N118" s="103">
        <v>1667</v>
      </c>
      <c r="O118" s="106">
        <v>556</v>
      </c>
      <c r="P118" s="87"/>
      <c r="R118" s="88"/>
    </row>
    <row r="119" spans="1:18">
      <c r="J119" s="98"/>
      <c r="K119" s="102" t="s">
        <v>435</v>
      </c>
      <c r="L119" s="102" t="s">
        <v>530</v>
      </c>
      <c r="M119" s="105">
        <v>278</v>
      </c>
      <c r="N119" s="103">
        <v>1091</v>
      </c>
      <c r="O119" s="106">
        <v>505</v>
      </c>
      <c r="P119" s="87"/>
      <c r="R119" s="88"/>
    </row>
    <row r="120" spans="1:18">
      <c r="J120" s="98"/>
      <c r="K120" s="102" t="s">
        <v>435</v>
      </c>
      <c r="L120" s="102" t="s">
        <v>531</v>
      </c>
      <c r="M120" s="105">
        <v>0</v>
      </c>
      <c r="N120" s="105">
        <v>0</v>
      </c>
      <c r="O120" s="106">
        <v>0</v>
      </c>
      <c r="P120" s="87"/>
      <c r="R120" s="88"/>
    </row>
    <row r="121" spans="1:18">
      <c r="J121" s="98"/>
      <c r="K121" s="102" t="s">
        <v>435</v>
      </c>
      <c r="L121" s="102" t="s">
        <v>532</v>
      </c>
      <c r="M121" s="105">
        <v>120</v>
      </c>
      <c r="N121" s="103">
        <v>1335</v>
      </c>
      <c r="O121" s="106">
        <v>289</v>
      </c>
      <c r="P121" s="87"/>
      <c r="R121" s="88"/>
    </row>
    <row r="122" spans="1:18">
      <c r="J122" s="98"/>
      <c r="K122" s="102" t="s">
        <v>435</v>
      </c>
      <c r="L122" s="102" t="s">
        <v>533</v>
      </c>
      <c r="M122" s="105">
        <v>316</v>
      </c>
      <c r="N122" s="103">
        <v>1028</v>
      </c>
      <c r="O122" s="106">
        <v>505</v>
      </c>
      <c r="P122" s="87"/>
      <c r="R122" s="88"/>
    </row>
    <row r="123" spans="1:18">
      <c r="J123" s="98"/>
      <c r="K123" s="102" t="s">
        <v>435</v>
      </c>
      <c r="L123" s="102" t="s">
        <v>534</v>
      </c>
      <c r="M123" s="105">
        <v>446</v>
      </c>
      <c r="N123" s="103">
        <v>1763</v>
      </c>
      <c r="O123" s="106">
        <v>527</v>
      </c>
      <c r="P123" s="87"/>
      <c r="R123" s="88"/>
    </row>
    <row r="124" spans="1:18">
      <c r="J124" s="98"/>
      <c r="K124" s="102" t="s">
        <v>435</v>
      </c>
      <c r="L124" s="102" t="s">
        <v>535</v>
      </c>
      <c r="M124" s="105">
        <v>0</v>
      </c>
      <c r="N124" s="105">
        <v>0</v>
      </c>
      <c r="O124" s="106">
        <v>0</v>
      </c>
      <c r="P124" s="87"/>
      <c r="R124" s="88"/>
    </row>
    <row r="125" spans="1:18">
      <c r="J125" s="98"/>
      <c r="K125" s="102" t="s">
        <v>435</v>
      </c>
      <c r="L125" s="102" t="s">
        <v>536</v>
      </c>
      <c r="M125" s="105">
        <v>254</v>
      </c>
      <c r="N125" s="105">
        <v>642</v>
      </c>
      <c r="O125" s="106">
        <v>308</v>
      </c>
      <c r="P125" s="87"/>
      <c r="R125" s="88"/>
    </row>
    <row r="126" spans="1:18">
      <c r="J126" s="98"/>
      <c r="K126" s="102" t="s">
        <v>435</v>
      </c>
      <c r="L126" s="102" t="s">
        <v>537</v>
      </c>
      <c r="M126" s="105">
        <v>157</v>
      </c>
      <c r="N126" s="105">
        <v>440</v>
      </c>
      <c r="O126" s="106">
        <v>436</v>
      </c>
      <c r="P126" s="87"/>
      <c r="R126" s="88"/>
    </row>
    <row r="127" spans="1:18">
      <c r="J127" s="98"/>
      <c r="K127" s="102" t="s">
        <v>435</v>
      </c>
      <c r="L127" s="102" t="s">
        <v>538</v>
      </c>
      <c r="M127" s="105">
        <v>788</v>
      </c>
      <c r="N127" s="105">
        <v>988</v>
      </c>
      <c r="O127" s="106">
        <v>673</v>
      </c>
      <c r="P127" s="87"/>
      <c r="R127" s="88"/>
    </row>
    <row r="128" spans="1:18">
      <c r="J128" s="98"/>
      <c r="K128" s="102" t="s">
        <v>435</v>
      </c>
      <c r="L128" s="102" t="s">
        <v>539</v>
      </c>
      <c r="M128" s="105">
        <v>398</v>
      </c>
      <c r="N128" s="105">
        <v>454</v>
      </c>
      <c r="O128" s="106">
        <v>333</v>
      </c>
      <c r="P128" s="87"/>
      <c r="R128" s="88"/>
    </row>
    <row r="129" spans="10:18">
      <c r="J129" s="98"/>
      <c r="K129" s="102" t="s">
        <v>435</v>
      </c>
      <c r="L129" s="102" t="s">
        <v>540</v>
      </c>
      <c r="M129" s="105">
        <v>796</v>
      </c>
      <c r="N129" s="105">
        <v>912</v>
      </c>
      <c r="O129" s="106">
        <v>687</v>
      </c>
      <c r="P129" s="87"/>
      <c r="R129" s="88"/>
    </row>
    <row r="130" spans="10:18">
      <c r="J130" s="98"/>
      <c r="K130" s="102" t="s">
        <v>435</v>
      </c>
      <c r="L130" s="102" t="s">
        <v>541</v>
      </c>
      <c r="M130" s="105">
        <v>633</v>
      </c>
      <c r="N130" s="103">
        <v>1349</v>
      </c>
      <c r="O130" s="106">
        <v>564</v>
      </c>
      <c r="P130" s="87"/>
      <c r="R130" s="88"/>
    </row>
    <row r="131" spans="10:18">
      <c r="J131" s="98"/>
      <c r="K131" s="102" t="s">
        <v>435</v>
      </c>
      <c r="L131" s="102" t="s">
        <v>542</v>
      </c>
      <c r="M131" s="103">
        <v>1018</v>
      </c>
      <c r="N131" s="103">
        <v>1622</v>
      </c>
      <c r="O131" s="106">
        <v>826</v>
      </c>
      <c r="P131" s="87"/>
      <c r="R131" s="88"/>
    </row>
    <row r="132" spans="10:18">
      <c r="J132" s="98"/>
      <c r="K132" s="102" t="s">
        <v>435</v>
      </c>
      <c r="L132" s="102" t="s">
        <v>543</v>
      </c>
      <c r="M132" s="105">
        <v>356</v>
      </c>
      <c r="N132" s="105">
        <v>429</v>
      </c>
      <c r="O132" s="106">
        <v>621</v>
      </c>
      <c r="P132" s="87"/>
      <c r="R132" s="88"/>
    </row>
    <row r="133" spans="10:18">
      <c r="J133" s="98"/>
      <c r="K133" s="102" t="s">
        <v>435</v>
      </c>
      <c r="L133" s="102" t="s">
        <v>544</v>
      </c>
      <c r="M133" s="103">
        <v>1173</v>
      </c>
      <c r="N133" s="103">
        <v>1342</v>
      </c>
      <c r="O133" s="106">
        <v>605</v>
      </c>
      <c r="P133" s="87"/>
      <c r="R133" s="88"/>
    </row>
    <row r="134" spans="10:18">
      <c r="J134" s="98"/>
      <c r="K134" s="102" t="s">
        <v>435</v>
      </c>
      <c r="L134" s="102" t="s">
        <v>545</v>
      </c>
      <c r="M134" s="105">
        <v>729</v>
      </c>
      <c r="N134" s="103">
        <v>1085</v>
      </c>
      <c r="O134" s="106">
        <v>838</v>
      </c>
      <c r="P134" s="87"/>
      <c r="R134" s="88"/>
    </row>
    <row r="135" spans="10:18">
      <c r="J135" s="98"/>
      <c r="K135" s="102" t="s">
        <v>435</v>
      </c>
      <c r="L135" s="102" t="s">
        <v>546</v>
      </c>
      <c r="M135" s="105">
        <v>935</v>
      </c>
      <c r="N135" s="103">
        <v>1436</v>
      </c>
      <c r="O135" s="104">
        <v>1237</v>
      </c>
      <c r="P135" s="87"/>
      <c r="R135" s="88"/>
    </row>
    <row r="136" spans="10:18">
      <c r="J136" s="98"/>
      <c r="K136" s="102" t="s">
        <v>435</v>
      </c>
      <c r="L136" s="102" t="s">
        <v>547</v>
      </c>
      <c r="M136" s="105">
        <v>930</v>
      </c>
      <c r="N136" s="103">
        <v>1328</v>
      </c>
      <c r="O136" s="104">
        <v>1024</v>
      </c>
      <c r="P136" s="87"/>
      <c r="R136" s="88"/>
    </row>
    <row r="137" spans="10:18">
      <c r="J137" s="98"/>
      <c r="K137" s="102" t="s">
        <v>435</v>
      </c>
      <c r="L137" s="102" t="s">
        <v>548</v>
      </c>
      <c r="M137" s="103">
        <v>1207</v>
      </c>
      <c r="N137" s="103">
        <v>1863</v>
      </c>
      <c r="O137" s="104">
        <v>1375</v>
      </c>
      <c r="P137" s="87"/>
      <c r="R137" s="88"/>
    </row>
    <row r="138" spans="10:18">
      <c r="J138" s="98"/>
      <c r="K138" s="102" t="s">
        <v>435</v>
      </c>
      <c r="L138" s="102" t="s">
        <v>549</v>
      </c>
      <c r="M138" s="103">
        <v>1089</v>
      </c>
      <c r="N138" s="103">
        <v>1554</v>
      </c>
      <c r="O138" s="106">
        <v>945</v>
      </c>
      <c r="P138" s="87"/>
      <c r="R138" s="88"/>
    </row>
    <row r="139" spans="10:18">
      <c r="J139" s="98"/>
      <c r="K139" s="102" t="s">
        <v>435</v>
      </c>
      <c r="L139" s="102" t="s">
        <v>550</v>
      </c>
      <c r="M139" s="103">
        <v>1179</v>
      </c>
      <c r="N139" s="103">
        <v>1541</v>
      </c>
      <c r="O139" s="104">
        <v>1136</v>
      </c>
      <c r="P139" s="87"/>
      <c r="R139" s="88"/>
    </row>
    <row r="140" spans="10:18">
      <c r="J140" s="98"/>
      <c r="K140" s="102" t="s">
        <v>435</v>
      </c>
      <c r="L140" s="102" t="s">
        <v>551</v>
      </c>
      <c r="M140" s="105">
        <v>646</v>
      </c>
      <c r="N140" s="103">
        <v>1144</v>
      </c>
      <c r="O140" s="104">
        <v>1027</v>
      </c>
      <c r="P140" s="87"/>
      <c r="R140" s="88"/>
    </row>
    <row r="141" spans="10:18">
      <c r="J141" s="98"/>
      <c r="K141" s="102" t="s">
        <v>435</v>
      </c>
      <c r="L141" s="102" t="s">
        <v>552</v>
      </c>
      <c r="M141" s="105">
        <v>689</v>
      </c>
      <c r="N141" s="103">
        <v>1352</v>
      </c>
      <c r="O141" s="106">
        <v>777</v>
      </c>
      <c r="P141" s="87"/>
      <c r="R141" s="88"/>
    </row>
    <row r="142" spans="10:18">
      <c r="J142" s="98"/>
      <c r="K142" s="102" t="s">
        <v>435</v>
      </c>
      <c r="L142" s="102" t="s">
        <v>553</v>
      </c>
      <c r="M142" s="105">
        <v>92</v>
      </c>
      <c r="N142" s="103">
        <v>1393</v>
      </c>
      <c r="O142" s="106">
        <v>295</v>
      </c>
      <c r="P142" s="87"/>
      <c r="R142" s="88"/>
    </row>
    <row r="143" spans="10:18">
      <c r="J143" s="98"/>
      <c r="K143" s="102" t="s">
        <v>435</v>
      </c>
      <c r="L143" s="102" t="s">
        <v>554</v>
      </c>
      <c r="M143" s="105">
        <v>361</v>
      </c>
      <c r="N143" s="103">
        <v>4109</v>
      </c>
      <c r="O143" s="106">
        <v>761</v>
      </c>
      <c r="P143" s="87"/>
      <c r="R143" s="88"/>
    </row>
    <row r="144" spans="10:18">
      <c r="J144" s="98"/>
      <c r="K144" s="102" t="s">
        <v>435</v>
      </c>
      <c r="L144" s="102" t="s">
        <v>555</v>
      </c>
      <c r="M144" s="105">
        <v>148</v>
      </c>
      <c r="N144" s="103">
        <v>1510</v>
      </c>
      <c r="O144" s="106">
        <v>300</v>
      </c>
      <c r="P144" s="87"/>
      <c r="R144" s="88"/>
    </row>
    <row r="145" spans="10:18">
      <c r="J145" s="98"/>
      <c r="K145" s="102" t="s">
        <v>435</v>
      </c>
      <c r="L145" s="102" t="s">
        <v>556</v>
      </c>
      <c r="M145" s="105">
        <v>367</v>
      </c>
      <c r="N145" s="103">
        <v>1942</v>
      </c>
      <c r="O145" s="106">
        <v>817</v>
      </c>
      <c r="P145" s="87"/>
      <c r="R145" s="88"/>
    </row>
    <row r="146" spans="10:18">
      <c r="J146" s="98"/>
      <c r="K146" s="102" t="s">
        <v>435</v>
      </c>
      <c r="L146" s="102" t="s">
        <v>557</v>
      </c>
      <c r="M146" s="105">
        <v>96</v>
      </c>
      <c r="N146" s="105">
        <v>249</v>
      </c>
      <c r="O146" s="106">
        <v>191</v>
      </c>
      <c r="P146" s="87"/>
      <c r="R146" s="88"/>
    </row>
    <row r="147" spans="10:18">
      <c r="J147" s="98"/>
      <c r="K147" s="102" t="s">
        <v>435</v>
      </c>
      <c r="L147" s="102" t="s">
        <v>558</v>
      </c>
      <c r="M147" s="105">
        <v>104</v>
      </c>
      <c r="N147" s="105">
        <v>281</v>
      </c>
      <c r="O147" s="106">
        <v>241</v>
      </c>
      <c r="P147" s="87"/>
      <c r="R147" s="88"/>
    </row>
    <row r="148" spans="10:18">
      <c r="J148" s="98"/>
      <c r="K148" s="102" t="s">
        <v>435</v>
      </c>
      <c r="L148" s="102" t="s">
        <v>559</v>
      </c>
      <c r="M148" s="105">
        <v>152</v>
      </c>
      <c r="N148" s="105">
        <v>225</v>
      </c>
      <c r="O148" s="106">
        <v>215</v>
      </c>
      <c r="P148" s="87"/>
      <c r="R148" s="88"/>
    </row>
    <row r="149" spans="10:18">
      <c r="J149" s="98"/>
      <c r="K149" s="102" t="s">
        <v>435</v>
      </c>
      <c r="L149" s="102" t="s">
        <v>560</v>
      </c>
      <c r="M149" s="105">
        <v>661</v>
      </c>
      <c r="N149" s="103">
        <v>1509</v>
      </c>
      <c r="O149" s="106">
        <v>818</v>
      </c>
      <c r="P149" s="87"/>
      <c r="R149" s="88"/>
    </row>
    <row r="150" spans="10:18">
      <c r="J150" s="98"/>
      <c r="K150" s="102" t="s">
        <v>435</v>
      </c>
      <c r="L150" s="102" t="s">
        <v>561</v>
      </c>
      <c r="M150" s="105">
        <v>417</v>
      </c>
      <c r="N150" s="105">
        <v>591</v>
      </c>
      <c r="O150" s="106">
        <v>414</v>
      </c>
      <c r="P150" s="87"/>
      <c r="R150" s="88"/>
    </row>
    <row r="151" spans="10:18">
      <c r="J151" s="98"/>
      <c r="K151" s="102" t="s">
        <v>435</v>
      </c>
      <c r="L151" s="102" t="s">
        <v>562</v>
      </c>
      <c r="M151" s="105">
        <v>588</v>
      </c>
      <c r="N151" s="103">
        <v>1036</v>
      </c>
      <c r="O151" s="106">
        <v>725</v>
      </c>
      <c r="P151" s="87"/>
      <c r="R151" s="88"/>
    </row>
    <row r="152" spans="10:18">
      <c r="J152" s="98"/>
      <c r="K152" s="102" t="s">
        <v>435</v>
      </c>
      <c r="L152" s="102" t="s">
        <v>563</v>
      </c>
      <c r="M152" s="105">
        <v>99</v>
      </c>
      <c r="N152" s="105">
        <v>566</v>
      </c>
      <c r="O152" s="106">
        <v>200</v>
      </c>
      <c r="P152" s="87"/>
      <c r="R152" s="88"/>
    </row>
    <row r="153" spans="10:18">
      <c r="J153" s="98"/>
      <c r="K153" s="102" t="s">
        <v>435</v>
      </c>
      <c r="L153" s="102" t="s">
        <v>564</v>
      </c>
      <c r="M153" s="103">
        <v>1113</v>
      </c>
      <c r="N153" s="103">
        <v>1539</v>
      </c>
      <c r="O153" s="104">
        <v>1209</v>
      </c>
      <c r="P153" s="87"/>
      <c r="R153" s="88"/>
    </row>
    <row r="154" spans="10:18">
      <c r="J154" s="98"/>
      <c r="K154" s="102" t="s">
        <v>435</v>
      </c>
      <c r="L154" s="102" t="s">
        <v>565</v>
      </c>
      <c r="M154" s="103">
        <v>1462</v>
      </c>
      <c r="N154" s="103">
        <v>1993</v>
      </c>
      <c r="O154" s="104">
        <v>1444</v>
      </c>
      <c r="P154" s="87"/>
      <c r="R154" s="88"/>
    </row>
    <row r="155" spans="10:18">
      <c r="J155" s="98"/>
      <c r="K155" s="102" t="s">
        <v>435</v>
      </c>
      <c r="L155" s="102" t="s">
        <v>566</v>
      </c>
      <c r="M155" s="103">
        <v>1094</v>
      </c>
      <c r="N155" s="103">
        <v>1924</v>
      </c>
      <c r="O155" s="104">
        <v>1466</v>
      </c>
      <c r="P155" s="87"/>
      <c r="R155" s="88"/>
    </row>
    <row r="156" spans="10:18">
      <c r="J156" s="98"/>
      <c r="K156" s="102" t="s">
        <v>435</v>
      </c>
      <c r="L156" s="102" t="s">
        <v>567</v>
      </c>
      <c r="M156" s="105">
        <v>924</v>
      </c>
      <c r="N156" s="103">
        <v>1799</v>
      </c>
      <c r="O156" s="104">
        <v>1269</v>
      </c>
      <c r="P156" s="87"/>
      <c r="R156" s="88"/>
    </row>
    <row r="157" spans="10:18">
      <c r="J157" s="98"/>
      <c r="K157" s="102" t="s">
        <v>435</v>
      </c>
      <c r="L157" s="102" t="s">
        <v>568</v>
      </c>
      <c r="M157" s="105">
        <v>0</v>
      </c>
      <c r="N157" s="105">
        <v>0</v>
      </c>
      <c r="O157" s="106">
        <v>0</v>
      </c>
      <c r="P157" s="87"/>
      <c r="R157" s="88"/>
    </row>
    <row r="158" spans="10:18">
      <c r="J158" s="98"/>
      <c r="K158" s="102" t="s">
        <v>435</v>
      </c>
      <c r="L158" s="102" t="s">
        <v>569</v>
      </c>
      <c r="M158" s="105">
        <v>296</v>
      </c>
      <c r="N158" s="105">
        <v>443</v>
      </c>
      <c r="O158" s="106">
        <v>157</v>
      </c>
      <c r="P158" s="87"/>
      <c r="R158" s="88"/>
    </row>
    <row r="159" spans="10:18">
      <c r="J159" s="98"/>
      <c r="K159" s="102" t="s">
        <v>435</v>
      </c>
      <c r="L159" s="102" t="s">
        <v>570</v>
      </c>
      <c r="M159" s="105">
        <v>858</v>
      </c>
      <c r="N159" s="103">
        <v>1562</v>
      </c>
      <c r="O159" s="106">
        <v>832</v>
      </c>
      <c r="P159" s="87"/>
      <c r="R159" s="88"/>
    </row>
    <row r="160" spans="10:18">
      <c r="J160" s="98"/>
      <c r="K160" s="102" t="s">
        <v>435</v>
      </c>
      <c r="L160" s="102" t="s">
        <v>571</v>
      </c>
      <c r="M160" s="105">
        <v>487</v>
      </c>
      <c r="N160" s="105">
        <v>821</v>
      </c>
      <c r="O160" s="106">
        <v>556</v>
      </c>
      <c r="P160" s="87"/>
      <c r="R160" s="88"/>
    </row>
    <row r="161" spans="10:18">
      <c r="J161" s="98"/>
      <c r="K161" s="102" t="s">
        <v>435</v>
      </c>
      <c r="L161" s="102" t="s">
        <v>572</v>
      </c>
      <c r="M161" s="105">
        <v>985</v>
      </c>
      <c r="N161" s="103">
        <v>2100</v>
      </c>
      <c r="O161" s="104">
        <v>1402</v>
      </c>
      <c r="P161" s="87"/>
      <c r="R161" s="88"/>
    </row>
    <row r="162" spans="10:18">
      <c r="J162" s="98"/>
      <c r="K162" s="102" t="s">
        <v>435</v>
      </c>
      <c r="L162" s="102" t="s">
        <v>573</v>
      </c>
      <c r="M162" s="105">
        <v>430</v>
      </c>
      <c r="N162" s="105">
        <v>976</v>
      </c>
      <c r="O162" s="106">
        <v>616</v>
      </c>
      <c r="P162" s="87"/>
      <c r="R162" s="88"/>
    </row>
    <row r="163" spans="10:18">
      <c r="J163" s="98"/>
      <c r="K163" s="102" t="s">
        <v>435</v>
      </c>
      <c r="L163" s="102" t="s">
        <v>574</v>
      </c>
      <c r="M163" s="105">
        <v>11</v>
      </c>
      <c r="N163" s="105">
        <v>4</v>
      </c>
      <c r="O163" s="106">
        <v>351</v>
      </c>
      <c r="P163" s="87"/>
      <c r="R163" s="88"/>
    </row>
    <row r="164" spans="10:18">
      <c r="J164" s="98"/>
      <c r="K164" s="102" t="s">
        <v>435</v>
      </c>
      <c r="L164" s="102" t="s">
        <v>575</v>
      </c>
      <c r="M164" s="105">
        <v>370</v>
      </c>
      <c r="N164" s="105">
        <v>480</v>
      </c>
      <c r="O164" s="106">
        <v>398</v>
      </c>
      <c r="P164" s="87"/>
      <c r="R164" s="88"/>
    </row>
    <row r="165" spans="10:18">
      <c r="J165" s="98"/>
      <c r="K165" s="102" t="s">
        <v>435</v>
      </c>
      <c r="L165" s="102" t="s">
        <v>576</v>
      </c>
      <c r="M165" s="105">
        <v>778</v>
      </c>
      <c r="N165" s="103">
        <v>1343</v>
      </c>
      <c r="O165" s="104">
        <v>1071</v>
      </c>
      <c r="P165" s="87"/>
      <c r="R165" s="88"/>
    </row>
    <row r="166" spans="10:18">
      <c r="J166" s="98"/>
      <c r="K166" s="102" t="s">
        <v>435</v>
      </c>
      <c r="L166" s="102" t="s">
        <v>577</v>
      </c>
      <c r="M166" s="105">
        <v>783</v>
      </c>
      <c r="N166" s="103">
        <v>1429</v>
      </c>
      <c r="O166" s="104">
        <v>1018</v>
      </c>
      <c r="P166" s="87"/>
      <c r="R166" s="88"/>
    </row>
    <row r="167" spans="10:18">
      <c r="J167" s="98"/>
      <c r="K167" s="102" t="s">
        <v>435</v>
      </c>
      <c r="L167" s="102" t="s">
        <v>578</v>
      </c>
      <c r="M167" s="103">
        <v>1376</v>
      </c>
      <c r="N167" s="103">
        <v>2314</v>
      </c>
      <c r="O167" s="104">
        <v>1440</v>
      </c>
      <c r="P167" s="87"/>
      <c r="R167" s="88"/>
    </row>
    <row r="168" spans="10:18">
      <c r="J168" s="98"/>
      <c r="K168" s="102" t="s">
        <v>435</v>
      </c>
      <c r="L168" s="102" t="s">
        <v>579</v>
      </c>
      <c r="M168" s="105">
        <v>717</v>
      </c>
      <c r="N168" s="103">
        <v>1732</v>
      </c>
      <c r="O168" s="104">
        <v>1623</v>
      </c>
      <c r="P168" s="87"/>
      <c r="R168" s="88"/>
    </row>
    <row r="169" spans="10:18">
      <c r="J169" s="98"/>
      <c r="K169" s="102" t="s">
        <v>435</v>
      </c>
      <c r="L169" s="102" t="s">
        <v>580</v>
      </c>
      <c r="M169" s="105">
        <v>301</v>
      </c>
      <c r="N169" s="105">
        <v>720</v>
      </c>
      <c r="O169" s="106">
        <v>629</v>
      </c>
      <c r="P169" s="87"/>
      <c r="R169" s="88"/>
    </row>
    <row r="170" spans="10:18">
      <c r="J170" s="98"/>
      <c r="K170" s="102" t="s">
        <v>435</v>
      </c>
      <c r="L170" s="102" t="s">
        <v>581</v>
      </c>
      <c r="M170" s="105">
        <v>179</v>
      </c>
      <c r="N170" s="105">
        <v>303</v>
      </c>
      <c r="O170" s="106">
        <v>258</v>
      </c>
      <c r="P170" s="87"/>
      <c r="R170" s="88"/>
    </row>
    <row r="171" spans="10:18">
      <c r="J171" s="98"/>
      <c r="K171" s="102" t="s">
        <v>435</v>
      </c>
      <c r="L171" s="102" t="s">
        <v>582</v>
      </c>
      <c r="M171" s="105">
        <v>919</v>
      </c>
      <c r="N171" s="103">
        <v>1445</v>
      </c>
      <c r="O171" s="104">
        <v>1250</v>
      </c>
      <c r="P171" s="87"/>
      <c r="R171" s="88"/>
    </row>
    <row r="172" spans="10:18">
      <c r="J172" s="98"/>
      <c r="K172" s="102" t="s">
        <v>435</v>
      </c>
      <c r="L172" s="102" t="s">
        <v>583</v>
      </c>
      <c r="M172" s="105">
        <v>396</v>
      </c>
      <c r="N172" s="105">
        <v>704</v>
      </c>
      <c r="O172" s="106">
        <v>712</v>
      </c>
      <c r="P172" s="87"/>
      <c r="R172" s="88"/>
    </row>
    <row r="173" spans="10:18">
      <c r="J173" s="98"/>
      <c r="K173" s="102" t="s">
        <v>435</v>
      </c>
      <c r="L173" s="102" t="s">
        <v>584</v>
      </c>
      <c r="M173" s="105">
        <v>387</v>
      </c>
      <c r="N173" s="105">
        <v>735</v>
      </c>
      <c r="O173" s="106">
        <v>677</v>
      </c>
      <c r="P173" s="87"/>
      <c r="R173" s="88"/>
    </row>
    <row r="174" spans="10:18">
      <c r="J174" s="98"/>
      <c r="K174" s="102" t="s">
        <v>435</v>
      </c>
      <c r="L174" s="102" t="s">
        <v>585</v>
      </c>
      <c r="M174" s="105">
        <v>869</v>
      </c>
      <c r="N174" s="103">
        <v>1267</v>
      </c>
      <c r="O174" s="106">
        <v>801</v>
      </c>
      <c r="P174" s="87"/>
      <c r="R174" s="88"/>
    </row>
    <row r="175" spans="10:18">
      <c r="J175" s="98"/>
      <c r="K175" s="102" t="s">
        <v>435</v>
      </c>
      <c r="L175" s="102" t="s">
        <v>586</v>
      </c>
      <c r="M175" s="103">
        <v>1500</v>
      </c>
      <c r="N175" s="103">
        <v>2104</v>
      </c>
      <c r="O175" s="104">
        <v>1570</v>
      </c>
      <c r="P175" s="87"/>
      <c r="R175" s="88"/>
    </row>
    <row r="176" spans="10:18">
      <c r="J176" s="98"/>
      <c r="K176" s="102" t="s">
        <v>435</v>
      </c>
      <c r="L176" s="102" t="s">
        <v>587</v>
      </c>
      <c r="M176" s="103">
        <v>1064</v>
      </c>
      <c r="N176" s="103">
        <v>1509</v>
      </c>
      <c r="O176" s="104">
        <v>1126</v>
      </c>
      <c r="P176" s="87"/>
      <c r="R176" s="88"/>
    </row>
    <row r="177" spans="10:18">
      <c r="J177" s="98"/>
      <c r="K177" s="102" t="s">
        <v>435</v>
      </c>
      <c r="L177" s="102" t="s">
        <v>588</v>
      </c>
      <c r="M177" s="103">
        <v>1272</v>
      </c>
      <c r="N177" s="103">
        <v>2058</v>
      </c>
      <c r="O177" s="104">
        <v>1702</v>
      </c>
      <c r="P177" s="87"/>
      <c r="R177" s="88"/>
    </row>
    <row r="178" spans="10:18">
      <c r="J178" s="98"/>
      <c r="K178" s="102" t="s">
        <v>435</v>
      </c>
      <c r="L178" s="102" t="s">
        <v>589</v>
      </c>
      <c r="M178" s="105">
        <v>916</v>
      </c>
      <c r="N178" s="103">
        <v>1326</v>
      </c>
      <c r="O178" s="106">
        <v>840</v>
      </c>
      <c r="P178" s="87"/>
      <c r="R178" s="88"/>
    </row>
    <row r="179" spans="10:18">
      <c r="J179" s="98"/>
      <c r="K179" s="102" t="s">
        <v>435</v>
      </c>
      <c r="L179" s="102" t="s">
        <v>590</v>
      </c>
      <c r="M179" s="105">
        <v>877</v>
      </c>
      <c r="N179" s="103">
        <v>1498</v>
      </c>
      <c r="O179" s="104">
        <v>1274</v>
      </c>
      <c r="P179" s="87"/>
      <c r="R179" s="88"/>
    </row>
    <row r="180" spans="10:18">
      <c r="J180" s="98"/>
      <c r="K180" s="102" t="s">
        <v>435</v>
      </c>
      <c r="L180" s="102" t="s">
        <v>591</v>
      </c>
      <c r="M180" s="105">
        <v>716</v>
      </c>
      <c r="N180" s="103">
        <v>1119</v>
      </c>
      <c r="O180" s="106">
        <v>837</v>
      </c>
      <c r="P180" s="87"/>
      <c r="R180" s="88"/>
    </row>
    <row r="181" spans="10:18">
      <c r="J181" s="98"/>
      <c r="K181" s="102" t="s">
        <v>435</v>
      </c>
      <c r="L181" s="102" t="s">
        <v>592</v>
      </c>
      <c r="M181" s="105">
        <v>772</v>
      </c>
      <c r="N181" s="103">
        <v>1410</v>
      </c>
      <c r="O181" s="104">
        <v>1199</v>
      </c>
      <c r="P181" s="87"/>
      <c r="R181" s="88"/>
    </row>
    <row r="182" spans="10:18">
      <c r="J182" s="98"/>
      <c r="K182" s="102" t="s">
        <v>435</v>
      </c>
      <c r="L182" s="102" t="s">
        <v>593</v>
      </c>
      <c r="M182" s="103">
        <v>1190</v>
      </c>
      <c r="N182" s="103">
        <v>1969</v>
      </c>
      <c r="O182" s="104">
        <v>1597</v>
      </c>
      <c r="P182" s="87"/>
      <c r="R182" s="88"/>
    </row>
    <row r="183" spans="10:18">
      <c r="J183" s="382"/>
      <c r="K183" s="383"/>
      <c r="L183" s="87"/>
      <c r="M183" s="87"/>
      <c r="N183" s="87"/>
      <c r="O183" s="87"/>
      <c r="P183" s="87"/>
      <c r="R183" s="88"/>
    </row>
    <row r="184" spans="10:18" ht="15.75" thickBot="1">
      <c r="J184" s="119"/>
      <c r="K184" s="92"/>
      <c r="L184" s="92"/>
      <c r="M184" s="92"/>
      <c r="N184" s="92"/>
      <c r="O184" s="92"/>
      <c r="P184" s="92"/>
      <c r="Q184" s="92"/>
      <c r="R184" s="93"/>
    </row>
  </sheetData>
  <mergeCells count="14">
    <mergeCell ref="A2:H3"/>
    <mergeCell ref="J2:K2"/>
    <mergeCell ref="J5:K5"/>
    <mergeCell ref="J8:K8"/>
    <mergeCell ref="J22:K22"/>
    <mergeCell ref="J23:K23"/>
    <mergeCell ref="M23:O23"/>
    <mergeCell ref="J183:K183"/>
    <mergeCell ref="J11:K11"/>
    <mergeCell ref="J13:K13"/>
    <mergeCell ref="J14:K14"/>
    <mergeCell ref="J16:K16"/>
    <mergeCell ref="J17:K17"/>
    <mergeCell ref="J21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231E-9622-44AC-82FF-CA719C9DD00A}">
  <sheetPr>
    <tabColor rgb="FF92D050"/>
  </sheetPr>
  <dimension ref="A1:R50"/>
  <sheetViews>
    <sheetView zoomScale="145" zoomScaleNormal="145" workbookViewId="0">
      <selection activeCell="O13" sqref="O13"/>
    </sheetView>
  </sheetViews>
  <sheetFormatPr defaultRowHeight="15"/>
  <cols>
    <col min="2" max="2" width="18.28515625" customWidth="1"/>
    <col min="12" max="12" width="11.85546875" customWidth="1"/>
  </cols>
  <sheetData>
    <row r="1" spans="1:18">
      <c r="A1" s="123" t="s">
        <v>594</v>
      </c>
      <c r="B1" s="124"/>
      <c r="C1" s="124"/>
      <c r="D1" s="124"/>
      <c r="E1" s="124"/>
      <c r="F1" s="124"/>
      <c r="G1" s="124"/>
      <c r="H1" s="83"/>
      <c r="I1" s="85"/>
      <c r="K1" s="136"/>
      <c r="L1" s="147" t="s">
        <v>635</v>
      </c>
      <c r="M1" s="124"/>
      <c r="N1" s="124"/>
      <c r="O1" s="124"/>
      <c r="P1" s="124"/>
      <c r="Q1" s="83"/>
      <c r="R1" s="85"/>
    </row>
    <row r="2" spans="1:18" ht="15.75" thickBot="1">
      <c r="A2" s="125" t="s">
        <v>595</v>
      </c>
      <c r="B2" s="126"/>
      <c r="C2" s="126"/>
      <c r="D2" s="126"/>
      <c r="E2" s="126"/>
      <c r="F2" s="126"/>
      <c r="G2" s="126"/>
      <c r="H2" s="87"/>
      <c r="I2" s="88"/>
      <c r="K2" s="145"/>
      <c r="L2" s="126"/>
      <c r="M2" s="126"/>
      <c r="N2" s="126"/>
      <c r="O2" s="126"/>
      <c r="P2" s="126"/>
      <c r="Q2" s="87"/>
      <c r="R2" s="88"/>
    </row>
    <row r="3" spans="1:18">
      <c r="A3" s="127" t="s">
        <v>596</v>
      </c>
      <c r="B3" s="120" t="s">
        <v>597</v>
      </c>
      <c r="C3" s="126"/>
      <c r="D3" s="126"/>
      <c r="E3" s="126"/>
      <c r="F3" s="126"/>
      <c r="G3" s="126"/>
      <c r="H3" s="87"/>
      <c r="I3" s="88"/>
      <c r="K3" s="145"/>
      <c r="L3" s="142"/>
      <c r="M3" s="126"/>
      <c r="N3" s="126"/>
      <c r="O3" s="126"/>
      <c r="P3" s="126"/>
      <c r="Q3" s="87"/>
      <c r="R3" s="88"/>
    </row>
    <row r="4" spans="1:18">
      <c r="A4" s="127" t="s">
        <v>598</v>
      </c>
      <c r="B4" s="121">
        <v>7</v>
      </c>
      <c r="C4" s="126"/>
      <c r="D4" s="126"/>
      <c r="E4" s="126"/>
      <c r="F4" s="126"/>
      <c r="G4" s="126"/>
      <c r="H4" s="87"/>
      <c r="I4" s="88"/>
      <c r="K4" s="145"/>
      <c r="L4" s="143" t="s">
        <v>636</v>
      </c>
      <c r="M4" s="126"/>
      <c r="N4" s="126"/>
      <c r="O4" s="126"/>
      <c r="P4" s="126"/>
      <c r="Q4" s="87"/>
      <c r="R4" s="88"/>
    </row>
    <row r="5" spans="1:18">
      <c r="A5" s="127" t="s">
        <v>599</v>
      </c>
      <c r="B5" s="121">
        <v>5</v>
      </c>
      <c r="C5" s="126"/>
      <c r="D5" s="126"/>
      <c r="E5" s="126"/>
      <c r="F5" s="126"/>
      <c r="G5" s="126"/>
      <c r="H5" s="87"/>
      <c r="I5" s="88"/>
      <c r="K5" s="145"/>
      <c r="L5" s="143">
        <v>4</v>
      </c>
      <c r="M5" s="126"/>
      <c r="N5" s="126"/>
      <c r="O5" s="126"/>
      <c r="P5" s="126"/>
      <c r="Q5" s="87"/>
      <c r="R5" s="88"/>
    </row>
    <row r="6" spans="1:18">
      <c r="A6" s="127" t="s">
        <v>600</v>
      </c>
      <c r="B6" s="121">
        <v>6</v>
      </c>
      <c r="C6" s="126"/>
      <c r="D6" s="126"/>
      <c r="E6" s="126"/>
      <c r="F6" s="126"/>
      <c r="G6" s="126"/>
      <c r="H6" s="87"/>
      <c r="I6" s="88"/>
      <c r="K6" s="145"/>
      <c r="L6" s="143"/>
      <c r="M6" s="126"/>
      <c r="N6" s="126"/>
      <c r="O6" s="126"/>
      <c r="P6" s="126"/>
      <c r="Q6" s="87"/>
      <c r="R6" s="88"/>
    </row>
    <row r="7" spans="1:18">
      <c r="A7" s="127" t="s">
        <v>601</v>
      </c>
      <c r="B7" s="121">
        <v>4</v>
      </c>
      <c r="C7" s="126"/>
      <c r="D7" s="126"/>
      <c r="E7" s="126"/>
      <c r="F7" s="126"/>
      <c r="G7" s="126"/>
      <c r="H7" s="87"/>
      <c r="I7" s="88"/>
      <c r="K7" s="145"/>
      <c r="L7" s="143">
        <v>3</v>
      </c>
      <c r="M7" s="126"/>
      <c r="N7" s="126"/>
      <c r="O7" s="126"/>
      <c r="P7" s="126"/>
      <c r="Q7" s="87"/>
      <c r="R7" s="88"/>
    </row>
    <row r="8" spans="1:18">
      <c r="A8" s="127" t="s">
        <v>602</v>
      </c>
      <c r="B8" s="121" t="s">
        <v>603</v>
      </c>
      <c r="C8" s="126"/>
      <c r="D8" s="126"/>
      <c r="E8" s="126"/>
      <c r="F8" s="126"/>
      <c r="G8" s="126"/>
      <c r="H8" s="87"/>
      <c r="I8" s="88"/>
      <c r="K8" s="145"/>
      <c r="L8" s="143"/>
      <c r="M8" s="126"/>
      <c r="N8" s="126"/>
      <c r="O8" s="126"/>
      <c r="P8" s="126"/>
      <c r="Q8" s="87"/>
      <c r="R8" s="88"/>
    </row>
    <row r="9" spans="1:18">
      <c r="A9" s="127" t="s">
        <v>604</v>
      </c>
      <c r="B9" s="121" t="s">
        <v>605</v>
      </c>
      <c r="C9" s="126"/>
      <c r="D9" s="126"/>
      <c r="E9" s="126"/>
      <c r="F9" s="126"/>
      <c r="G9" s="126"/>
      <c r="H9" s="87"/>
      <c r="I9" s="88"/>
      <c r="K9" s="145"/>
      <c r="L9" s="143" t="s">
        <v>637</v>
      </c>
      <c r="M9" s="126"/>
      <c r="N9" s="126"/>
      <c r="O9" s="126"/>
      <c r="P9" s="126"/>
      <c r="Q9" s="87"/>
      <c r="R9" s="88"/>
    </row>
    <row r="10" spans="1:18">
      <c r="A10" s="127" t="s">
        <v>606</v>
      </c>
      <c r="B10" s="121" t="s">
        <v>606</v>
      </c>
      <c r="C10" s="126"/>
      <c r="D10" s="126"/>
      <c r="E10" s="126"/>
      <c r="F10" s="126"/>
      <c r="G10" s="126"/>
      <c r="H10" s="87"/>
      <c r="I10" s="88"/>
      <c r="K10" s="145"/>
      <c r="L10" s="143"/>
      <c r="M10" s="126"/>
      <c r="N10" s="126"/>
      <c r="O10" s="126"/>
      <c r="P10" s="126"/>
      <c r="Q10" s="87"/>
      <c r="R10" s="88"/>
    </row>
    <row r="11" spans="1:18">
      <c r="A11" s="128"/>
      <c r="B11" s="126"/>
      <c r="C11" s="126"/>
      <c r="D11" s="126"/>
      <c r="E11" s="126"/>
      <c r="F11" s="126"/>
      <c r="G11" s="126"/>
      <c r="H11" s="87"/>
      <c r="I11" s="88"/>
      <c r="K11" s="145"/>
      <c r="L11" s="143" t="e">
        <v>#DIV/0!</v>
      </c>
      <c r="M11" s="126"/>
      <c r="N11" s="126"/>
      <c r="O11" s="126"/>
      <c r="P11" s="126"/>
      <c r="Q11" s="87"/>
      <c r="R11" s="88"/>
    </row>
    <row r="12" spans="1:18">
      <c r="A12" s="125" t="s">
        <v>607</v>
      </c>
      <c r="B12" s="126"/>
      <c r="C12" s="126"/>
      <c r="D12" s="126"/>
      <c r="E12" s="126"/>
      <c r="F12" s="126"/>
      <c r="G12" s="126"/>
      <c r="H12" s="87"/>
      <c r="I12" s="88"/>
      <c r="K12" s="145"/>
      <c r="L12" s="143" t="s">
        <v>638</v>
      </c>
      <c r="M12" s="126"/>
      <c r="N12" s="126"/>
      <c r="O12" s="126"/>
      <c r="P12" s="126"/>
      <c r="Q12" s="87"/>
      <c r="R12" s="88"/>
    </row>
    <row r="13" spans="1:18" ht="15.75" thickBot="1">
      <c r="A13" s="128"/>
      <c r="B13" s="126"/>
      <c r="C13" s="126"/>
      <c r="D13" s="126"/>
      <c r="E13" s="126"/>
      <c r="F13" s="126"/>
      <c r="G13" s="126"/>
      <c r="H13" s="87"/>
      <c r="I13" s="88"/>
      <c r="K13" s="145"/>
      <c r="L13" s="144" t="s">
        <v>639</v>
      </c>
      <c r="M13" s="126"/>
      <c r="N13" s="126"/>
      <c r="O13" s="126"/>
      <c r="P13" s="126"/>
      <c r="Q13" s="87"/>
      <c r="R13" s="88"/>
    </row>
    <row r="14" spans="1:18" ht="15.75" thickBot="1">
      <c r="A14" s="125" t="s">
        <v>608</v>
      </c>
      <c r="B14" s="129" t="s">
        <v>609</v>
      </c>
      <c r="C14" s="126"/>
      <c r="D14" s="126"/>
      <c r="E14" s="126"/>
      <c r="F14" s="126"/>
      <c r="G14" s="126"/>
      <c r="H14" s="87"/>
      <c r="I14" s="88"/>
      <c r="K14" s="145"/>
      <c r="L14" s="126"/>
      <c r="M14" s="126"/>
      <c r="N14" s="126"/>
      <c r="O14" s="126"/>
      <c r="P14" s="126"/>
      <c r="Q14" s="87"/>
      <c r="R14" s="88"/>
    </row>
    <row r="15" spans="1:18" ht="15.75" thickBot="1">
      <c r="A15" s="125" t="s">
        <v>597</v>
      </c>
      <c r="B15" s="122">
        <f>COUNT(B4:B10)</f>
        <v>4</v>
      </c>
      <c r="C15" s="129"/>
      <c r="D15" s="126"/>
      <c r="E15" s="126"/>
      <c r="F15" s="126"/>
      <c r="G15" s="126"/>
      <c r="H15" s="87"/>
      <c r="I15" s="88"/>
      <c r="K15" s="145"/>
      <c r="L15" s="129" t="s">
        <v>640</v>
      </c>
      <c r="M15" s="126"/>
      <c r="N15" s="126"/>
      <c r="O15" s="126"/>
      <c r="P15" s="126"/>
      <c r="Q15" s="87"/>
      <c r="R15" s="88"/>
    </row>
    <row r="16" spans="1:18">
      <c r="A16" s="128"/>
      <c r="B16" s="126"/>
      <c r="C16" s="126"/>
      <c r="D16" s="126"/>
      <c r="E16" s="126"/>
      <c r="F16" s="126"/>
      <c r="G16" s="126"/>
      <c r="H16" s="87"/>
      <c r="I16" s="88"/>
      <c r="K16" s="145"/>
      <c r="L16" s="126"/>
      <c r="M16" s="126"/>
      <c r="N16" s="126"/>
      <c r="O16" s="126"/>
      <c r="P16" s="126"/>
      <c r="Q16" s="87"/>
      <c r="R16" s="88"/>
    </row>
    <row r="17" spans="1:18" ht="15.75" thickBot="1">
      <c r="A17" s="125" t="s">
        <v>608</v>
      </c>
      <c r="B17" s="129" t="s">
        <v>610</v>
      </c>
      <c r="C17" s="126"/>
      <c r="D17" s="126"/>
      <c r="E17" s="126"/>
      <c r="F17" s="126"/>
      <c r="G17" s="126"/>
      <c r="H17" s="87"/>
      <c r="I17" s="88"/>
      <c r="K17" s="145"/>
      <c r="L17" s="129" t="s">
        <v>641</v>
      </c>
      <c r="M17" s="126"/>
      <c r="N17" s="126"/>
      <c r="O17" s="126"/>
      <c r="P17" s="126"/>
      <c r="Q17" s="87"/>
      <c r="R17" s="88"/>
    </row>
    <row r="18" spans="1:18" ht="15.75" thickBot="1">
      <c r="A18" s="125" t="s">
        <v>597</v>
      </c>
      <c r="B18" s="122">
        <f>COUNTA(B4:B10)</f>
        <v>7</v>
      </c>
      <c r="C18" s="129"/>
      <c r="D18" s="126"/>
      <c r="E18" s="126"/>
      <c r="F18" s="126"/>
      <c r="G18" s="126"/>
      <c r="H18" s="87"/>
      <c r="I18" s="88"/>
      <c r="K18" s="145"/>
      <c r="L18" s="146">
        <f>COUNT(L3:L13)</f>
        <v>2</v>
      </c>
      <c r="M18" s="129"/>
      <c r="N18" s="126"/>
      <c r="O18" s="126"/>
      <c r="P18" s="126"/>
      <c r="Q18" s="87"/>
      <c r="R18" s="88"/>
    </row>
    <row r="19" spans="1:18" ht="15.75" thickBot="1">
      <c r="A19" s="90"/>
      <c r="B19" s="91"/>
      <c r="C19" s="91"/>
      <c r="D19" s="91"/>
      <c r="E19" s="91"/>
      <c r="F19" s="91"/>
      <c r="G19" s="91"/>
      <c r="H19" s="91"/>
      <c r="I19" s="93"/>
      <c r="K19" s="145"/>
      <c r="L19" s="126"/>
      <c r="M19" s="126"/>
      <c r="N19" s="126"/>
      <c r="O19" s="126"/>
      <c r="P19" s="126"/>
      <c r="Q19" s="87"/>
      <c r="R19" s="88"/>
    </row>
    <row r="20" spans="1:18" ht="15.75" thickBot="1">
      <c r="K20" s="145"/>
      <c r="L20" s="129" t="s">
        <v>642</v>
      </c>
      <c r="M20" s="126"/>
      <c r="N20" s="126"/>
      <c r="O20" s="126"/>
      <c r="P20" s="126"/>
      <c r="Q20" s="87"/>
      <c r="R20" s="88"/>
    </row>
    <row r="21" spans="1:18">
      <c r="A21" s="136"/>
      <c r="B21" s="84"/>
      <c r="C21" s="84"/>
      <c r="D21" s="84"/>
      <c r="E21" s="84"/>
      <c r="F21" s="84"/>
      <c r="G21" s="84"/>
      <c r="H21" s="85"/>
      <c r="K21" s="145"/>
      <c r="L21" s="146">
        <f>COUNTBLANK(L3:L13)</f>
        <v>4</v>
      </c>
      <c r="M21" s="129"/>
      <c r="N21" s="126"/>
      <c r="O21" s="126"/>
      <c r="P21" s="126"/>
      <c r="Q21" s="87"/>
      <c r="R21" s="88"/>
    </row>
    <row r="22" spans="1:18">
      <c r="A22" s="137" t="s">
        <v>611</v>
      </c>
      <c r="B22" s="138"/>
      <c r="C22" s="138"/>
      <c r="D22" s="138"/>
      <c r="E22" s="138"/>
      <c r="F22" s="138"/>
      <c r="G22" s="68"/>
      <c r="H22" s="88"/>
      <c r="K22" s="145"/>
      <c r="L22" s="126"/>
      <c r="M22" s="126"/>
      <c r="N22" s="126"/>
      <c r="O22" s="126"/>
      <c r="P22" s="126"/>
      <c r="Q22" s="87"/>
      <c r="R22" s="88"/>
    </row>
    <row r="23" spans="1:18">
      <c r="A23" s="137" t="s">
        <v>612</v>
      </c>
      <c r="B23" s="138"/>
      <c r="C23" s="138"/>
      <c r="D23" s="138"/>
      <c r="E23" s="138"/>
      <c r="F23" s="138"/>
      <c r="G23" s="68"/>
      <c r="H23" s="88"/>
      <c r="K23" s="145"/>
      <c r="L23" s="129" t="s">
        <v>643</v>
      </c>
      <c r="M23" s="126"/>
      <c r="N23" s="126"/>
      <c r="O23" s="126"/>
      <c r="P23" s="126"/>
      <c r="Q23" s="87"/>
      <c r="R23" s="88"/>
    </row>
    <row r="24" spans="1:18" ht="24">
      <c r="A24" s="139" t="s">
        <v>613</v>
      </c>
      <c r="B24" s="130" t="s">
        <v>614</v>
      </c>
      <c r="C24" s="130" t="s">
        <v>615</v>
      </c>
      <c r="D24" s="138"/>
      <c r="E24" s="138"/>
      <c r="F24" s="138"/>
      <c r="G24" s="68"/>
      <c r="H24" s="88"/>
      <c r="K24" s="145"/>
      <c r="L24" s="146">
        <f>COUNTA(L3:L13)-COUNT(L3:L13)</f>
        <v>5</v>
      </c>
      <c r="M24" s="129"/>
      <c r="N24" s="126"/>
      <c r="O24" s="126"/>
      <c r="P24" s="126"/>
      <c r="Q24" s="87"/>
      <c r="R24" s="88"/>
    </row>
    <row r="25" spans="1:18">
      <c r="A25" s="140">
        <v>101</v>
      </c>
      <c r="B25" s="131" t="s">
        <v>616</v>
      </c>
      <c r="C25" s="132">
        <v>78022</v>
      </c>
      <c r="D25" s="138"/>
      <c r="E25" s="138"/>
      <c r="F25" s="138"/>
      <c r="G25" s="68"/>
      <c r="H25" s="88"/>
      <c r="K25" s="145"/>
      <c r="L25" s="126"/>
      <c r="M25" s="126"/>
      <c r="N25" s="126"/>
      <c r="O25" s="126"/>
      <c r="P25" s="126"/>
      <c r="Q25" s="87"/>
      <c r="R25" s="88"/>
    </row>
    <row r="26" spans="1:18">
      <c r="A26" s="140">
        <v>102</v>
      </c>
      <c r="B26" s="131" t="s">
        <v>617</v>
      </c>
      <c r="C26" s="132">
        <v>99819</v>
      </c>
      <c r="D26" s="138"/>
      <c r="E26" s="138"/>
      <c r="F26" s="138"/>
      <c r="G26" s="68"/>
      <c r="H26" s="88"/>
      <c r="K26" s="145"/>
      <c r="L26" s="129" t="s">
        <v>644</v>
      </c>
      <c r="M26" s="126"/>
      <c r="N26" s="126"/>
      <c r="O26" s="126"/>
      <c r="P26" s="126"/>
      <c r="Q26" s="87"/>
      <c r="R26" s="88"/>
    </row>
    <row r="27" spans="1:18">
      <c r="A27" s="140">
        <v>103</v>
      </c>
      <c r="B27" s="131" t="s">
        <v>618</v>
      </c>
      <c r="C27" s="131" t="s">
        <v>619</v>
      </c>
      <c r="D27" s="138"/>
      <c r="E27" s="138"/>
      <c r="F27" s="138"/>
      <c r="G27" s="68"/>
      <c r="H27" s="88"/>
      <c r="K27" s="145"/>
      <c r="L27" s="146">
        <f>COUNTA(L3:L13)+COUNTBLANK(L3:L13)</f>
        <v>11</v>
      </c>
      <c r="M27" s="129"/>
      <c r="N27" s="126"/>
      <c r="O27" s="126"/>
      <c r="P27" s="126"/>
      <c r="Q27" s="87"/>
      <c r="R27" s="88"/>
    </row>
    <row r="28" spans="1:18" ht="15.75" thickBot="1">
      <c r="A28" s="140">
        <v>104</v>
      </c>
      <c r="B28" s="131" t="s">
        <v>620</v>
      </c>
      <c r="C28" s="132">
        <v>27522</v>
      </c>
      <c r="D28" s="138"/>
      <c r="E28" s="138"/>
      <c r="F28" s="138"/>
      <c r="G28" s="68"/>
      <c r="H28" s="88"/>
      <c r="K28" s="119"/>
      <c r="L28" s="92"/>
      <c r="M28" s="92"/>
      <c r="N28" s="92"/>
      <c r="O28" s="92"/>
      <c r="P28" s="92"/>
      <c r="Q28" s="92"/>
      <c r="R28" s="93"/>
    </row>
    <row r="29" spans="1:18">
      <c r="A29" s="140">
        <v>105</v>
      </c>
      <c r="B29" s="131" t="s">
        <v>621</v>
      </c>
      <c r="C29" s="131">
        <v>0</v>
      </c>
      <c r="D29" s="138"/>
      <c r="E29" s="138"/>
      <c r="F29" s="138"/>
      <c r="G29" s="68"/>
      <c r="H29" s="88"/>
    </row>
    <row r="30" spans="1:18">
      <c r="A30" s="140">
        <v>106</v>
      </c>
      <c r="B30" s="131" t="s">
        <v>622</v>
      </c>
      <c r="C30" s="131"/>
      <c r="D30" s="138"/>
      <c r="E30" s="138"/>
      <c r="F30" s="138"/>
      <c r="G30" s="68"/>
      <c r="H30" s="88"/>
    </row>
    <row r="31" spans="1:18">
      <c r="A31" s="140">
        <v>107</v>
      </c>
      <c r="B31" s="131" t="s">
        <v>623</v>
      </c>
      <c r="C31" s="131">
        <v>0</v>
      </c>
      <c r="D31" s="138"/>
      <c r="E31" s="138"/>
      <c r="F31" s="138"/>
      <c r="G31" s="68"/>
      <c r="H31" s="88"/>
    </row>
    <row r="32" spans="1:18">
      <c r="A32" s="140">
        <v>108</v>
      </c>
      <c r="B32" s="131" t="s">
        <v>624</v>
      </c>
      <c r="C32" s="132">
        <v>88041</v>
      </c>
      <c r="D32" s="138"/>
      <c r="E32" s="138"/>
      <c r="F32" s="138"/>
      <c r="G32" s="68"/>
      <c r="H32" s="88"/>
    </row>
    <row r="33" spans="1:8">
      <c r="A33" s="140">
        <v>109</v>
      </c>
      <c r="B33" s="131" t="s">
        <v>625</v>
      </c>
      <c r="C33" s="132">
        <v>81831</v>
      </c>
      <c r="D33" s="138"/>
      <c r="E33" s="138"/>
      <c r="F33" s="138"/>
      <c r="G33" s="68"/>
      <c r="H33" s="88"/>
    </row>
    <row r="34" spans="1:8">
      <c r="A34" s="140">
        <v>110</v>
      </c>
      <c r="B34" s="131" t="s">
        <v>626</v>
      </c>
      <c r="C34" s="131" t="s">
        <v>619</v>
      </c>
      <c r="D34" s="138"/>
      <c r="E34" s="138"/>
      <c r="F34" s="138"/>
      <c r="G34" s="68"/>
      <c r="H34" s="88"/>
    </row>
    <row r="35" spans="1:8">
      <c r="A35" s="140">
        <v>111</v>
      </c>
      <c r="B35" s="131" t="s">
        <v>627</v>
      </c>
      <c r="C35" s="133"/>
      <c r="D35" s="138"/>
      <c r="E35" s="138"/>
      <c r="F35" s="138"/>
      <c r="G35" s="68"/>
      <c r="H35" s="88"/>
    </row>
    <row r="36" spans="1:8" ht="24">
      <c r="A36" s="140">
        <v>112</v>
      </c>
      <c r="B36" s="131" t="s">
        <v>628</v>
      </c>
      <c r="C36" s="132">
        <v>26624</v>
      </c>
      <c r="D36" s="138"/>
      <c r="E36" s="138"/>
      <c r="F36" s="138"/>
      <c r="G36" s="68"/>
      <c r="H36" s="88"/>
    </row>
    <row r="37" spans="1:8" ht="24">
      <c r="A37" s="140">
        <v>113</v>
      </c>
      <c r="B37" s="131" t="s">
        <v>629</v>
      </c>
      <c r="C37" s="132">
        <v>92885</v>
      </c>
      <c r="D37" s="138"/>
      <c r="E37" s="138"/>
      <c r="F37" s="138"/>
      <c r="G37" s="68"/>
      <c r="H37" s="88"/>
    </row>
    <row r="38" spans="1:8" ht="24">
      <c r="A38" s="140">
        <v>114</v>
      </c>
      <c r="B38" s="131" t="s">
        <v>630</v>
      </c>
      <c r="C38" s="131">
        <v>0</v>
      </c>
      <c r="D38" s="138"/>
      <c r="E38" s="138"/>
      <c r="F38" s="138"/>
      <c r="G38" s="68"/>
      <c r="H38" s="88"/>
    </row>
    <row r="39" spans="1:8">
      <c r="A39" s="141"/>
      <c r="B39" s="138"/>
      <c r="C39" s="138"/>
      <c r="D39" s="138"/>
      <c r="E39" s="138"/>
      <c r="F39" s="138"/>
      <c r="G39" s="68"/>
      <c r="H39" s="88"/>
    </row>
    <row r="40" spans="1:8">
      <c r="A40" s="137" t="s">
        <v>631</v>
      </c>
      <c r="B40" s="138"/>
      <c r="C40" s="138"/>
      <c r="D40" s="138"/>
      <c r="E40" s="138"/>
      <c r="F40" s="138"/>
      <c r="G40" s="68"/>
      <c r="H40" s="88"/>
    </row>
    <row r="41" spans="1:8" ht="15.75" thickBot="1">
      <c r="A41" s="141" t="s">
        <v>608</v>
      </c>
      <c r="B41" s="138" t="s">
        <v>632</v>
      </c>
      <c r="C41" s="138"/>
      <c r="D41" s="138"/>
      <c r="E41" s="138"/>
      <c r="F41" s="138"/>
      <c r="G41" s="68"/>
      <c r="H41" s="88"/>
    </row>
    <row r="42" spans="1:8" ht="15.75" thickBot="1">
      <c r="A42" s="141" t="s">
        <v>597</v>
      </c>
      <c r="B42" s="134">
        <f>COUNT(C25:C38)</f>
        <v>10</v>
      </c>
      <c r="C42" s="138"/>
      <c r="D42" s="138"/>
      <c r="E42" s="138"/>
      <c r="F42" s="138"/>
      <c r="G42" s="68"/>
      <c r="H42" s="88"/>
    </row>
    <row r="43" spans="1:8">
      <c r="A43" s="141"/>
      <c r="B43" s="138"/>
      <c r="C43" s="138"/>
      <c r="D43" s="138"/>
      <c r="E43" s="138"/>
      <c r="F43" s="138"/>
      <c r="G43" s="68"/>
      <c r="H43" s="88"/>
    </row>
    <row r="44" spans="1:8">
      <c r="A44" s="141"/>
      <c r="B44" s="138" t="s">
        <v>633</v>
      </c>
      <c r="C44" s="138"/>
      <c r="D44" s="138"/>
      <c r="E44" s="138"/>
      <c r="F44" s="138"/>
      <c r="G44" s="68"/>
      <c r="H44" s="88"/>
    </row>
    <row r="45" spans="1:8">
      <c r="A45" s="141"/>
      <c r="B45" s="138"/>
      <c r="C45" s="138"/>
      <c r="D45" s="138"/>
      <c r="E45" s="138"/>
      <c r="F45" s="138"/>
      <c r="G45" s="68"/>
      <c r="H45" s="88"/>
    </row>
    <row r="46" spans="1:8">
      <c r="A46" s="141"/>
      <c r="B46" s="138"/>
      <c r="C46" s="138"/>
      <c r="D46" s="138"/>
      <c r="E46" s="138"/>
      <c r="F46" s="138"/>
      <c r="G46" s="68"/>
      <c r="H46" s="88"/>
    </row>
    <row r="47" spans="1:8" ht="15.75" thickBot="1">
      <c r="A47" s="141" t="s">
        <v>608</v>
      </c>
      <c r="B47" s="138" t="s">
        <v>634</v>
      </c>
      <c r="C47" s="138"/>
      <c r="D47" s="138"/>
      <c r="E47" s="138"/>
      <c r="F47" s="138"/>
      <c r="G47" s="68"/>
      <c r="H47" s="88"/>
    </row>
    <row r="48" spans="1:8" ht="15.75" thickBot="1">
      <c r="A48" s="141" t="s">
        <v>597</v>
      </c>
      <c r="B48" s="135">
        <f>COUNTA(C25:C38)</f>
        <v>12</v>
      </c>
      <c r="C48" s="138"/>
      <c r="D48" s="138"/>
      <c r="E48" s="138"/>
      <c r="F48" s="138"/>
      <c r="G48" s="68"/>
      <c r="H48" s="88"/>
    </row>
    <row r="49" spans="1:8">
      <c r="A49" s="89"/>
      <c r="B49" s="68"/>
      <c r="C49" s="68"/>
      <c r="D49" s="68"/>
      <c r="E49" s="68"/>
      <c r="F49" s="68"/>
      <c r="G49" s="68"/>
      <c r="H49" s="88"/>
    </row>
    <row r="50" spans="1:8" ht="15.75" thickBot="1">
      <c r="A50" s="119"/>
      <c r="B50" s="92"/>
      <c r="C50" s="92"/>
      <c r="D50" s="92"/>
      <c r="E50" s="92"/>
      <c r="F50" s="92"/>
      <c r="G50" s="92"/>
      <c r="H50" s="9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E05B-E032-40EB-B010-CF757865DC0E}">
  <sheetPr>
    <tabColor rgb="FFFFFF00"/>
  </sheetPr>
  <dimension ref="A1:L81"/>
  <sheetViews>
    <sheetView topLeftCell="A13" zoomScale="160" zoomScaleNormal="160" workbookViewId="0">
      <selection activeCell="A20" sqref="A20:A26"/>
    </sheetView>
  </sheetViews>
  <sheetFormatPr defaultRowHeight="15"/>
  <cols>
    <col min="1" max="1" width="12.140625" bestFit="1" customWidth="1"/>
    <col min="2" max="2" width="11.85546875" bestFit="1" customWidth="1"/>
    <col min="3" max="3" width="8" customWidth="1"/>
    <col min="4" max="4" width="22" bestFit="1" customWidth="1"/>
    <col min="5" max="5" width="15.85546875" bestFit="1" customWidth="1"/>
    <col min="8" max="8" width="10.28515625" bestFit="1" customWidth="1"/>
    <col min="9" max="9" width="6.85546875" bestFit="1" customWidth="1"/>
    <col min="10" max="10" width="10.5703125" customWidth="1"/>
    <col min="11" max="11" width="8.28515625" bestFit="1" customWidth="1"/>
    <col min="12" max="12" width="11.85546875" bestFit="1" customWidth="1"/>
  </cols>
  <sheetData>
    <row r="1" spans="1:12" ht="15.75" thickBot="1">
      <c r="A1" s="136"/>
      <c r="B1" s="84"/>
      <c r="C1" s="85"/>
      <c r="G1" s="136"/>
      <c r="H1" s="274" t="s">
        <v>646</v>
      </c>
      <c r="I1" s="275" t="s">
        <v>803</v>
      </c>
      <c r="J1" s="275" t="s">
        <v>737</v>
      </c>
      <c r="K1" s="275" t="s">
        <v>881</v>
      </c>
      <c r="L1" s="276" t="s">
        <v>936</v>
      </c>
    </row>
    <row r="2" spans="1:12">
      <c r="A2" s="365" t="s">
        <v>907</v>
      </c>
      <c r="B2" s="417"/>
      <c r="C2" s="88"/>
      <c r="G2" s="145"/>
      <c r="H2" s="271" t="s">
        <v>769</v>
      </c>
      <c r="I2" s="272" t="s">
        <v>806</v>
      </c>
      <c r="J2" s="272">
        <v>32</v>
      </c>
      <c r="K2" s="272" t="s">
        <v>885</v>
      </c>
      <c r="L2" s="273" t="s">
        <v>937</v>
      </c>
    </row>
    <row r="3" spans="1:12">
      <c r="A3" s="189" t="s">
        <v>869</v>
      </c>
      <c r="B3" s="72" t="s">
        <v>870</v>
      </c>
      <c r="C3" s="88"/>
      <c r="G3" s="145"/>
      <c r="H3" s="220" t="s">
        <v>938</v>
      </c>
      <c r="I3" s="207" t="s">
        <v>809</v>
      </c>
      <c r="J3" s="207">
        <v>28</v>
      </c>
      <c r="K3" s="207" t="s">
        <v>939</v>
      </c>
      <c r="L3" s="267" t="s">
        <v>940</v>
      </c>
    </row>
    <row r="4" spans="1:12" ht="18" customHeight="1">
      <c r="A4" s="239" t="s">
        <v>872</v>
      </c>
      <c r="B4" s="71" t="s">
        <v>873</v>
      </c>
      <c r="C4" s="88"/>
      <c r="G4" s="145"/>
      <c r="H4" s="220" t="s">
        <v>771</v>
      </c>
      <c r="I4" s="207" t="s">
        <v>806</v>
      </c>
      <c r="J4" s="207">
        <v>45</v>
      </c>
      <c r="K4" s="207" t="s">
        <v>941</v>
      </c>
      <c r="L4" s="267" t="s">
        <v>937</v>
      </c>
    </row>
    <row r="5" spans="1:12">
      <c r="A5" s="239" t="s">
        <v>874</v>
      </c>
      <c r="B5" s="71" t="s">
        <v>321</v>
      </c>
      <c r="C5" s="88"/>
      <c r="G5" s="145"/>
      <c r="H5" s="220" t="s">
        <v>942</v>
      </c>
      <c r="I5" s="207" t="s">
        <v>809</v>
      </c>
      <c r="J5" s="207">
        <v>35</v>
      </c>
      <c r="K5" s="207" t="s">
        <v>943</v>
      </c>
      <c r="L5" s="267" t="s">
        <v>937</v>
      </c>
    </row>
    <row r="6" spans="1:12">
      <c r="A6" s="239" t="s">
        <v>875</v>
      </c>
      <c r="B6" s="71" t="s">
        <v>873</v>
      </c>
      <c r="C6" s="88"/>
      <c r="G6" s="145"/>
      <c r="H6" s="220" t="s">
        <v>606</v>
      </c>
      <c r="I6" s="207" t="s">
        <v>806</v>
      </c>
      <c r="J6" s="207">
        <v>40</v>
      </c>
      <c r="K6" s="207" t="s">
        <v>885</v>
      </c>
      <c r="L6" s="267" t="s">
        <v>940</v>
      </c>
    </row>
    <row r="7" spans="1:12">
      <c r="A7" s="239" t="s">
        <v>876</v>
      </c>
      <c r="B7" s="71" t="s">
        <v>321</v>
      </c>
      <c r="C7" s="88"/>
      <c r="G7" s="145"/>
      <c r="H7" s="220" t="s">
        <v>944</v>
      </c>
      <c r="I7" s="207" t="s">
        <v>809</v>
      </c>
      <c r="J7" s="207">
        <v>29</v>
      </c>
      <c r="K7" s="207" t="s">
        <v>939</v>
      </c>
      <c r="L7" s="267" t="s">
        <v>937</v>
      </c>
    </row>
    <row r="8" spans="1:12">
      <c r="A8" s="239" t="s">
        <v>877</v>
      </c>
      <c r="B8" s="71" t="s">
        <v>873</v>
      </c>
      <c r="C8" s="88"/>
      <c r="G8" s="145"/>
      <c r="H8" s="220" t="s">
        <v>945</v>
      </c>
      <c r="I8" s="207" t="s">
        <v>806</v>
      </c>
      <c r="J8" s="207">
        <v>33</v>
      </c>
      <c r="K8" s="207" t="s">
        <v>941</v>
      </c>
      <c r="L8" s="267" t="s">
        <v>940</v>
      </c>
    </row>
    <row r="9" spans="1:12">
      <c r="A9" s="239" t="s">
        <v>878</v>
      </c>
      <c r="B9" s="71" t="s">
        <v>321</v>
      </c>
      <c r="C9" s="88"/>
      <c r="G9" s="145"/>
      <c r="H9" s="220" t="s">
        <v>770</v>
      </c>
      <c r="I9" s="207" t="s">
        <v>809</v>
      </c>
      <c r="J9" s="207">
        <v>26</v>
      </c>
      <c r="K9" s="207" t="s">
        <v>943</v>
      </c>
      <c r="L9" s="267" t="s">
        <v>940</v>
      </c>
    </row>
    <row r="10" spans="1:12">
      <c r="A10" s="239" t="s">
        <v>908</v>
      </c>
      <c r="B10" s="249">
        <f>COUNTIF(B4:B9,"Yellow")</f>
        <v>3</v>
      </c>
      <c r="C10" s="88"/>
      <c r="G10" s="145"/>
      <c r="H10" s="220" t="s">
        <v>946</v>
      </c>
      <c r="I10" s="207" t="s">
        <v>806</v>
      </c>
      <c r="J10" s="207">
        <v>38</v>
      </c>
      <c r="K10" s="207" t="s">
        <v>885</v>
      </c>
      <c r="L10" s="267" t="s">
        <v>937</v>
      </c>
    </row>
    <row r="11" spans="1:12" ht="15.75" thickBot="1">
      <c r="A11" s="145"/>
      <c r="C11" s="88"/>
      <c r="G11" s="145"/>
      <c r="H11" s="268" t="s">
        <v>947</v>
      </c>
      <c r="I11" s="269" t="s">
        <v>809</v>
      </c>
      <c r="J11" s="269">
        <v>31</v>
      </c>
      <c r="K11" s="269" t="s">
        <v>939</v>
      </c>
      <c r="L11" s="270" t="s">
        <v>937</v>
      </c>
    </row>
    <row r="12" spans="1:12" ht="15.75" thickBot="1">
      <c r="A12" s="119"/>
      <c r="B12" s="92"/>
      <c r="C12" s="93"/>
      <c r="G12" s="145"/>
      <c r="H12" s="205"/>
      <c r="I12" s="205"/>
      <c r="J12" s="205"/>
      <c r="K12" s="205"/>
      <c r="L12" s="277"/>
    </row>
    <row r="13" spans="1:12">
      <c r="G13" s="145"/>
      <c r="H13" s="390" t="s">
        <v>948</v>
      </c>
      <c r="I13" s="391"/>
      <c r="J13" s="391"/>
      <c r="K13" s="391"/>
      <c r="L13" s="392"/>
    </row>
    <row r="14" spans="1:12" ht="15.75" thickBot="1">
      <c r="G14" s="145"/>
      <c r="H14" s="393"/>
      <c r="I14" s="394"/>
      <c r="J14" s="394"/>
      <c r="K14" s="394"/>
      <c r="L14" s="395"/>
    </row>
    <row r="15" spans="1:12" ht="15.75" thickBot="1">
      <c r="G15" s="145"/>
      <c r="H15" s="266" t="s">
        <v>829</v>
      </c>
      <c r="I15" s="396">
        <f>COUNTIF(L2:L11,"Married")</f>
        <v>6</v>
      </c>
      <c r="J15" s="397"/>
      <c r="K15" s="205"/>
      <c r="L15" s="277"/>
    </row>
    <row r="16" spans="1:12" ht="15.75" thickBot="1">
      <c r="G16" s="145"/>
      <c r="H16" s="278"/>
      <c r="I16" s="205"/>
      <c r="J16" s="205"/>
      <c r="K16" s="205"/>
      <c r="L16" s="277"/>
    </row>
    <row r="17" spans="1:12" ht="19.5" thickBot="1">
      <c r="A17" s="406" t="s">
        <v>909</v>
      </c>
      <c r="B17" s="407"/>
      <c r="C17" s="407"/>
      <c r="D17" s="407"/>
      <c r="E17" s="408"/>
      <c r="G17" s="145"/>
      <c r="H17" s="398" t="s">
        <v>949</v>
      </c>
      <c r="I17" s="399"/>
      <c r="J17" s="399"/>
      <c r="K17" s="399"/>
      <c r="L17" s="400"/>
    </row>
    <row r="18" spans="1:12" ht="15.75" thickBot="1">
      <c r="A18" s="259"/>
      <c r="B18" s="260"/>
      <c r="C18" s="260"/>
      <c r="D18" s="418"/>
      <c r="E18" s="419"/>
      <c r="G18" s="145"/>
      <c r="H18" s="401"/>
      <c r="I18" s="402" t="s">
        <v>829</v>
      </c>
      <c r="J18" s="402"/>
      <c r="K18" s="402"/>
      <c r="L18" s="403"/>
    </row>
    <row r="19" spans="1:12" ht="32.25" thickBot="1">
      <c r="A19" s="261" t="s">
        <v>433</v>
      </c>
      <c r="B19" s="250" t="s">
        <v>910</v>
      </c>
      <c r="C19" s="258" t="s">
        <v>911</v>
      </c>
      <c r="D19" s="420" t="s">
        <v>913</v>
      </c>
      <c r="E19" s="421"/>
      <c r="G19" s="145"/>
      <c r="H19" s="266" t="s">
        <v>829</v>
      </c>
      <c r="I19" s="404">
        <f>COUNTIF(K2:K11,"USA")</f>
        <v>3</v>
      </c>
      <c r="J19" s="405"/>
      <c r="K19" s="205"/>
      <c r="L19" s="277"/>
    </row>
    <row r="20" spans="1:12" ht="15.75" thickBot="1">
      <c r="A20" s="262" t="s">
        <v>912</v>
      </c>
      <c r="B20" s="251">
        <v>4165079</v>
      </c>
      <c r="C20" s="256">
        <v>4</v>
      </c>
      <c r="D20" s="409" t="s">
        <v>915</v>
      </c>
      <c r="E20" s="411" t="s">
        <v>916</v>
      </c>
      <c r="G20" s="145"/>
      <c r="L20" s="88"/>
    </row>
    <row r="21" spans="1:12" ht="15.75" customHeight="1" thickBot="1">
      <c r="A21" s="262" t="s">
        <v>914</v>
      </c>
      <c r="B21" s="251">
        <v>4804428</v>
      </c>
      <c r="C21" s="256">
        <v>1</v>
      </c>
      <c r="D21" s="410"/>
      <c r="E21" s="412"/>
      <c r="G21" s="145"/>
      <c r="H21" s="390" t="s">
        <v>950</v>
      </c>
      <c r="I21" s="391"/>
      <c r="J21" s="391"/>
      <c r="K21" s="391"/>
      <c r="L21" s="392"/>
    </row>
    <row r="22" spans="1:12" ht="15.75" thickBot="1">
      <c r="A22" s="262" t="s">
        <v>917</v>
      </c>
      <c r="B22" s="251">
        <v>2980521</v>
      </c>
      <c r="C22" s="252" t="s">
        <v>918</v>
      </c>
      <c r="D22" s="257">
        <v>0</v>
      </c>
      <c r="E22" s="263">
        <f>COUNTIF(C20:C37,0)</f>
        <v>2</v>
      </c>
      <c r="G22" s="145"/>
      <c r="H22" s="393"/>
      <c r="I22" s="394" t="s">
        <v>829</v>
      </c>
      <c r="J22" s="394"/>
      <c r="K22" s="394"/>
      <c r="L22" s="395"/>
    </row>
    <row r="23" spans="1:12" ht="15.75" thickBot="1">
      <c r="A23" s="262" t="s">
        <v>919</v>
      </c>
      <c r="B23" s="251">
        <v>428537</v>
      </c>
      <c r="C23" s="252">
        <v>4</v>
      </c>
      <c r="D23" s="254">
        <v>1</v>
      </c>
      <c r="E23" s="243">
        <f>COUNTIF(C20:C36,1)</f>
        <v>5</v>
      </c>
      <c r="G23" s="145"/>
      <c r="H23" s="266" t="s">
        <v>829</v>
      </c>
      <c r="I23" s="396">
        <f>COUNTIF(I2:I11,"Female")</f>
        <v>5</v>
      </c>
      <c r="J23" s="397"/>
      <c r="K23" s="205"/>
      <c r="L23" s="277"/>
    </row>
    <row r="24" spans="1:12" ht="15.75" thickBot="1">
      <c r="A24" s="262" t="s">
        <v>920</v>
      </c>
      <c r="B24" s="251">
        <v>1584478</v>
      </c>
      <c r="C24" s="252">
        <v>4</v>
      </c>
      <c r="D24" s="254">
        <v>4</v>
      </c>
      <c r="E24" s="243">
        <f>COUNTIF(C20:C37,4)</f>
        <v>8</v>
      </c>
      <c r="G24" s="145"/>
      <c r="L24" s="88"/>
    </row>
    <row r="25" spans="1:12" ht="15" customHeight="1">
      <c r="A25" s="262" t="s">
        <v>435</v>
      </c>
      <c r="B25" s="251">
        <v>100000</v>
      </c>
      <c r="C25" s="252">
        <v>1</v>
      </c>
      <c r="D25" s="254" t="s">
        <v>918</v>
      </c>
      <c r="E25" s="243">
        <f>COUNTIF(C20:C37,"ND")</f>
        <v>3</v>
      </c>
      <c r="G25" s="145"/>
      <c r="H25" s="390" t="s">
        <v>951</v>
      </c>
      <c r="I25" s="391"/>
      <c r="J25" s="391"/>
      <c r="K25" s="391"/>
      <c r="L25" s="392"/>
    </row>
    <row r="26" spans="1:12" ht="15.75" thickBot="1">
      <c r="A26" s="262" t="s">
        <v>921</v>
      </c>
      <c r="B26" s="251">
        <v>3317786</v>
      </c>
      <c r="C26" s="252">
        <v>0</v>
      </c>
      <c r="D26" s="68"/>
      <c r="E26" s="172"/>
      <c r="G26" s="145"/>
      <c r="H26" s="393"/>
      <c r="I26" s="394" t="s">
        <v>829</v>
      </c>
      <c r="J26" s="394"/>
      <c r="K26" s="394"/>
      <c r="L26" s="395"/>
    </row>
    <row r="27" spans="1:12" ht="16.5" thickBot="1">
      <c r="A27" s="262" t="s">
        <v>922</v>
      </c>
      <c r="B27" s="251">
        <v>1302222</v>
      </c>
      <c r="C27" s="252">
        <v>4</v>
      </c>
      <c r="D27" s="253" t="s">
        <v>923</v>
      </c>
      <c r="E27" s="264" t="s">
        <v>916</v>
      </c>
      <c r="G27" s="145"/>
      <c r="H27" s="266" t="s">
        <v>829</v>
      </c>
      <c r="I27" s="396">
        <f>COUNTIF(H2:H11,"J*")</f>
        <v>3</v>
      </c>
      <c r="J27" s="397"/>
      <c r="K27" s="205"/>
      <c r="L27" s="277"/>
    </row>
    <row r="28" spans="1:12" ht="15.75" thickBot="1">
      <c r="A28" s="262" t="s">
        <v>924</v>
      </c>
      <c r="B28" s="251">
        <v>4505015</v>
      </c>
      <c r="C28" s="252">
        <v>1</v>
      </c>
      <c r="D28" s="413" t="s">
        <v>925</v>
      </c>
      <c r="E28" s="415">
        <f>COUNTIF(B20:B37,"&gt;300000")</f>
        <v>15</v>
      </c>
      <c r="G28" s="119"/>
      <c r="H28" s="216"/>
      <c r="I28" s="216"/>
      <c r="J28" s="216"/>
      <c r="K28" s="216"/>
      <c r="L28" s="279"/>
    </row>
    <row r="29" spans="1:12">
      <c r="A29" s="262" t="s">
        <v>926</v>
      </c>
      <c r="B29" s="251">
        <v>150</v>
      </c>
      <c r="C29" s="252" t="s">
        <v>918</v>
      </c>
      <c r="D29" s="414"/>
      <c r="E29" s="416"/>
      <c r="L29" s="205"/>
    </row>
    <row r="30" spans="1:12">
      <c r="A30" s="262" t="s">
        <v>928</v>
      </c>
      <c r="B30" s="251">
        <v>3593954</v>
      </c>
      <c r="C30" s="252">
        <v>1</v>
      </c>
      <c r="D30" s="254" t="s">
        <v>927</v>
      </c>
      <c r="E30" s="243">
        <f>COUNTIF(B20:B37,"&lt;5000")</f>
        <v>2</v>
      </c>
    </row>
    <row r="31" spans="1:12">
      <c r="A31" s="262" t="s">
        <v>930</v>
      </c>
      <c r="B31" s="251">
        <v>2599644</v>
      </c>
      <c r="C31" s="252">
        <v>4</v>
      </c>
      <c r="D31" s="254" t="s">
        <v>929</v>
      </c>
      <c r="E31" s="243">
        <f>COUNTIF(B20:B37,"=100000")</f>
        <v>1</v>
      </c>
    </row>
    <row r="32" spans="1:12">
      <c r="A32" s="262" t="s">
        <v>931</v>
      </c>
      <c r="B32" s="251">
        <v>2626890</v>
      </c>
      <c r="C32" s="252" t="s">
        <v>918</v>
      </c>
      <c r="D32" s="255"/>
      <c r="E32" s="172"/>
    </row>
    <row r="33" spans="1:5">
      <c r="A33" s="262" t="s">
        <v>932</v>
      </c>
      <c r="B33" s="251">
        <v>4389308</v>
      </c>
      <c r="C33" s="252">
        <v>4</v>
      </c>
      <c r="D33" s="255"/>
      <c r="E33" s="172"/>
    </row>
    <row r="34" spans="1:5">
      <c r="A34" s="262" t="s">
        <v>933</v>
      </c>
      <c r="B34" s="251">
        <v>4055228</v>
      </c>
      <c r="C34" s="252">
        <v>1</v>
      </c>
      <c r="D34" s="255"/>
      <c r="E34" s="172"/>
    </row>
    <row r="35" spans="1:5">
      <c r="A35" s="262" t="s">
        <v>934</v>
      </c>
      <c r="B35" s="251">
        <v>4646966</v>
      </c>
      <c r="C35" s="252">
        <v>4</v>
      </c>
      <c r="D35" s="255"/>
      <c r="E35" s="172"/>
    </row>
    <row r="36" spans="1:5">
      <c r="A36" s="262" t="s">
        <v>796</v>
      </c>
      <c r="B36" s="251">
        <v>808323</v>
      </c>
      <c r="C36" s="252">
        <v>4</v>
      </c>
      <c r="D36" s="255"/>
      <c r="E36" s="172"/>
    </row>
    <row r="37" spans="1:5">
      <c r="A37" s="262" t="s">
        <v>935</v>
      </c>
      <c r="B37" s="251">
        <v>2500</v>
      </c>
      <c r="C37" s="252">
        <v>0</v>
      </c>
      <c r="D37" s="255"/>
      <c r="E37" s="172"/>
    </row>
    <row r="38" spans="1:5">
      <c r="A38" s="145"/>
      <c r="D38" s="255"/>
      <c r="E38" s="172"/>
    </row>
    <row r="39" spans="1:5" ht="15.75" thickBot="1">
      <c r="A39" s="119"/>
      <c r="B39" s="92"/>
      <c r="C39" s="92"/>
      <c r="D39" s="92"/>
      <c r="E39" s="93"/>
    </row>
    <row r="51" spans="6:8">
      <c r="F51" s="205"/>
      <c r="G51" s="205"/>
      <c r="H51" s="205"/>
    </row>
    <row r="52" spans="6:8">
      <c r="F52" s="205"/>
      <c r="G52" s="205"/>
      <c r="H52" s="205"/>
    </row>
    <row r="53" spans="6:8">
      <c r="F53" s="205"/>
      <c r="G53" s="205"/>
      <c r="H53" s="205"/>
    </row>
    <row r="54" spans="6:8">
      <c r="F54" s="205"/>
      <c r="G54" s="205"/>
      <c r="H54" s="205"/>
    </row>
    <row r="55" spans="6:8">
      <c r="F55" s="205"/>
      <c r="G55" s="205"/>
      <c r="H55" s="205"/>
    </row>
    <row r="56" spans="6:8">
      <c r="F56" s="205"/>
      <c r="G56" s="205"/>
      <c r="H56" s="205"/>
    </row>
    <row r="57" spans="6:8">
      <c r="F57" s="205"/>
      <c r="G57" s="205"/>
      <c r="H57" s="205"/>
    </row>
    <row r="58" spans="6:8">
      <c r="F58" s="205"/>
      <c r="G58" s="205"/>
      <c r="H58" s="205"/>
    </row>
    <row r="59" spans="6:8">
      <c r="F59" s="205"/>
      <c r="G59" s="205"/>
      <c r="H59" s="205"/>
    </row>
    <row r="60" spans="6:8">
      <c r="F60" s="205"/>
      <c r="G60" s="205"/>
      <c r="H60" s="205"/>
    </row>
    <row r="61" spans="6:8">
      <c r="F61" s="205"/>
      <c r="G61" s="205"/>
      <c r="H61" s="205"/>
    </row>
    <row r="62" spans="6:8">
      <c r="F62" s="205"/>
      <c r="G62" s="205"/>
      <c r="H62" s="205"/>
    </row>
    <row r="63" spans="6:8">
      <c r="F63" s="205"/>
      <c r="G63" s="205"/>
      <c r="H63" s="205"/>
    </row>
    <row r="64" spans="6:8">
      <c r="F64" s="205"/>
      <c r="G64" s="205"/>
      <c r="H64" s="205"/>
    </row>
    <row r="65" spans="5:8">
      <c r="F65" s="205"/>
      <c r="G65" s="205"/>
      <c r="H65" s="205"/>
    </row>
    <row r="66" spans="5:8">
      <c r="F66" s="205"/>
      <c r="G66" s="205"/>
      <c r="H66" s="205"/>
    </row>
    <row r="67" spans="5:8">
      <c r="F67" s="205"/>
      <c r="G67" s="205"/>
      <c r="H67" s="205"/>
    </row>
    <row r="68" spans="5:8">
      <c r="F68" s="205"/>
      <c r="G68" s="205"/>
      <c r="H68" s="205"/>
    </row>
    <row r="69" spans="5:8">
      <c r="F69" s="205"/>
      <c r="G69" s="205"/>
      <c r="H69" s="205"/>
    </row>
    <row r="70" spans="5:8">
      <c r="F70" s="205"/>
      <c r="G70" s="205"/>
      <c r="H70" s="205"/>
    </row>
    <row r="75" spans="5:8" s="265" customFormat="1"/>
    <row r="76" spans="5:8">
      <c r="F76" s="205"/>
      <c r="G76" s="205"/>
      <c r="H76" s="205"/>
    </row>
    <row r="77" spans="5:8">
      <c r="F77" s="205"/>
      <c r="G77" s="205"/>
      <c r="H77" s="205"/>
    </row>
    <row r="80" spans="5:8">
      <c r="E80" s="205"/>
    </row>
    <row r="81" spans="5:5">
      <c r="E81" s="205"/>
    </row>
  </sheetData>
  <mergeCells count="16">
    <mergeCell ref="D28:D29"/>
    <mergeCell ref="E28:E29"/>
    <mergeCell ref="A2:B2"/>
    <mergeCell ref="D18:E18"/>
    <mergeCell ref="D19:E19"/>
    <mergeCell ref="I23:J23"/>
    <mergeCell ref="H25:L26"/>
    <mergeCell ref="I27:J27"/>
    <mergeCell ref="A17:E17"/>
    <mergeCell ref="D20:D21"/>
    <mergeCell ref="E20:E21"/>
    <mergeCell ref="H13:L14"/>
    <mergeCell ref="I15:J15"/>
    <mergeCell ref="H17:L18"/>
    <mergeCell ref="I19:J19"/>
    <mergeCell ref="H21:L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ANS_Sheet1.1</vt:lpstr>
      <vt:lpstr>ANS_Sheet1.2</vt:lpstr>
      <vt:lpstr>PIVOT</vt:lpstr>
      <vt:lpstr>ANS_PIVOT</vt:lpstr>
      <vt:lpstr>Math &amp; Percentage</vt:lpstr>
      <vt:lpstr>SUM</vt:lpstr>
      <vt:lpstr>COUNT</vt:lpstr>
      <vt:lpstr>COUNTIF</vt:lpstr>
      <vt:lpstr>COUNTIFS</vt:lpstr>
      <vt:lpstr>Average</vt:lpstr>
      <vt:lpstr>MIN MAX </vt:lpstr>
      <vt:lpstr>IF</vt:lpstr>
      <vt:lpstr>VLookup</vt:lpstr>
      <vt:lpstr>HLookup</vt:lpstr>
      <vt:lpstr>SUMIFS</vt:lpstr>
      <vt:lpstr>SUMIF</vt:lpstr>
      <vt:lpstr>duplicate</vt:lpstr>
      <vt:lpstr>Inaccurate</vt:lpstr>
      <vt:lpstr>CASE</vt:lpstr>
      <vt:lpstr>FLASH FILL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2023-03-24T17:27:58Z</dcterms:created>
  <dcterms:modified xsi:type="dcterms:W3CDTF">2023-05-25T14:32:43Z</dcterms:modified>
</cp:coreProperties>
</file>