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oonac\AppData\Local\Microsoft\Windows\INetCache\Content.Outlook\HDJJA6EY\"/>
    </mc:Choice>
  </mc:AlternateContent>
  <xr:revisionPtr revIDLastSave="0" documentId="8_{D041F8E1-96A5-4BAB-9660-2C2F5F3EC335}" xr6:coauthVersionLast="47" xr6:coauthVersionMax="47" xr10:uidLastSave="{00000000-0000-0000-0000-000000000000}"/>
  <bookViews>
    <workbookView xWindow="-110" yWindow="-110" windowWidth="25180" windowHeight="16140" activeTab="1" xr2:uid="{A83B94B2-FC97-4321-932C-728627F08B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2" l="1"/>
  <c r="M11" i="2" s="1"/>
  <c r="M5" i="2"/>
  <c r="M7" i="2"/>
  <c r="M13" i="2" s="1"/>
  <c r="M28" i="2"/>
  <c r="W21" i="2"/>
  <c r="W22" i="2"/>
  <c r="W20" i="2"/>
  <c r="U21" i="2"/>
  <c r="U22" i="2"/>
  <c r="U20" i="2"/>
  <c r="A7" i="2"/>
  <c r="A13" i="2" s="1"/>
  <c r="S20" i="2" s="1"/>
  <c r="N26" i="1"/>
  <c r="N24" i="1"/>
  <c r="N22" i="1"/>
  <c r="N18" i="1"/>
  <c r="S22" i="2" l="1"/>
  <c r="S21" i="2"/>
</calcChain>
</file>

<file path=xl/sharedStrings.xml><?xml version="1.0" encoding="utf-8"?>
<sst xmlns="http://schemas.openxmlformats.org/spreadsheetml/2006/main" count="84" uniqueCount="63">
  <si>
    <t xml:space="preserve">Age Group </t>
  </si>
  <si>
    <t>in Years</t>
  </si>
  <si>
    <t>Age in Months</t>
  </si>
  <si>
    <t>Gaza Population 2022 mid-year</t>
  </si>
  <si>
    <t>Gaza Population May 2023 UNFPA</t>
  </si>
  <si>
    <t>Male</t>
  </si>
  <si>
    <t>Female</t>
  </si>
  <si>
    <t>Total</t>
  </si>
  <si>
    <t>% of</t>
  </si>
  <si>
    <t>&lt;5 year</t>
  </si>
  <si>
    <t>% male</t>
  </si>
  <si>
    <t>% of &lt;1 year</t>
  </si>
  <si>
    <t>0 - 4</t>
  </si>
  <si>
    <t>0-59 months</t>
  </si>
  <si>
    <t>0 (&lt;1 year)</t>
  </si>
  <si>
    <t>0-11 months</t>
  </si>
  <si>
    <t>&lt;1 month (0)</t>
  </si>
  <si>
    <t>1-11 months</t>
  </si>
  <si>
    <t>12-23 months</t>
  </si>
  <si>
    <t>24-35 months</t>
  </si>
  <si>
    <t>36-47 months</t>
  </si>
  <si>
    <t>48-59 months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</si>
  <si>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</si>
  <si>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</si>
  <si>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</si>
  <si>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</si>
  <si>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</si>
  <si>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</si>
  <si>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</si>
  <si>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</si>
  <si>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</si>
  <si>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</si>
  <si>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</si>
  <si>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</si>
  <si>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</si>
  <si>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+</t>
  </si>
  <si>
    <t>women of reproductive age</t>
  </si>
  <si>
    <t>pregnant women of reproductive age at any one point in  time who end up with birth</t>
  </si>
  <si>
    <t xml:space="preserve">births in a year </t>
  </si>
  <si>
    <t>Percent women of reproductive age pregnant  at any one point in  time who end up with birth</t>
  </si>
  <si>
    <t>pregnant or postpartum women of reproductive age at any one point in  time who end up with birth (births*10.5/12)</t>
  </si>
  <si>
    <t>Percent women of reproductive age pregnant  at any one point in  time who end up with birth (a5/a1)</t>
  </si>
  <si>
    <t>Percent of of women of reproductive age who will end up with a stillbirth if they die (a5/a1*(1-(28/40))</t>
  </si>
  <si>
    <t>Percent pregnant or post partum at any one posint in time (a7/A1)</t>
  </si>
  <si>
    <t>We think the numbers of dead pregnant or post partum women are A13*injured-dead womenage 15-49</t>
  </si>
  <si>
    <t>Number of dead pregnant women are A9* injured-dead women age 15-49</t>
  </si>
  <si>
    <t>Number of stillbirths are A11*injured dead women age 15-49</t>
  </si>
  <si>
    <t>number of dead neonates are number of injured dead under 1 year divided by 12</t>
  </si>
  <si>
    <t>ceasefire</t>
  </si>
  <si>
    <t>status quo</t>
  </si>
  <si>
    <t>escalation</t>
  </si>
  <si>
    <t>neonates from tak excell</t>
  </si>
  <si>
    <t>Tak SB from excell</t>
  </si>
  <si>
    <t>women age 15-49 tak excell</t>
  </si>
  <si>
    <t>Tak table neonate</t>
  </si>
  <si>
    <t>tak table preg and pp</t>
  </si>
  <si>
    <t>oona calc of SB using preg and A11</t>
  </si>
  <si>
    <t>Oona calc of pregnancy realted (preg&amp;postp) usinf A13</t>
  </si>
  <si>
    <t>oona calc of preg using A9</t>
  </si>
  <si>
    <t>number preg and pp women in tak excel</t>
  </si>
  <si>
    <t>pregnant women of reproductive age at any one point in  time who end up with birth (births*9/12)</t>
  </si>
  <si>
    <t>1st 3 months</t>
  </si>
  <si>
    <t>4-6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</si>
</sst>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rgb="FF000000"/>
      <name val="Candara"/>
      <family val="2"/>
    </font>
    <font>
      <sz val="12"/>
      <color rgb="FF000000"/>
      <name val="Candar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4EA72E"/>
        <bgColor indexed="64"/>
      </patternFill>
    </fill>
    <fill>
      <patternFill patternType="solid">
        <fgColor rgb="FF83CAEB"/>
        <bgColor indexed="64"/>
      </patternFill>
    </fill>
    <fill>
      <patternFill patternType="solid">
        <fgColor rgb="FFE59EDC"/>
        <bgColor indexed="64"/>
      </patternFill>
    </fill>
    <fill>
      <patternFill patternType="solid">
        <fgColor rgb="FFD9F2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3E5A1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47D459"/>
        <bgColor indexed="64"/>
      </patternFill>
    </fill>
    <fill>
      <patternFill patternType="solid">
        <fgColor rgb="FFF2CEED"/>
        <bgColor indexed="64"/>
      </patternFill>
    </fill>
    <fill>
      <patternFill patternType="solid">
        <fgColor rgb="FF45B0E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3" borderId="5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3" fontId="0" fillId="0" borderId="0" xfId="0" applyNumberFormat="1"/>
    <xf numFmtId="3" fontId="2" fillId="0" borderId="14" xfId="0" applyNumberFormat="1" applyFont="1" applyBorder="1" applyAlignment="1">
      <alignment horizontal="center" vertical="center"/>
    </xf>
    <xf numFmtId="3" fontId="2" fillId="6" borderId="15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3" fontId="2" fillId="0" borderId="11" xfId="0" applyNumberFormat="1" applyFont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3" fontId="2" fillId="8" borderId="15" xfId="0" applyNumberFormat="1" applyFont="1" applyFill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 wrapText="1"/>
    </xf>
    <xf numFmtId="3" fontId="4" fillId="6" borderId="11" xfId="0" applyNumberFormat="1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3" fontId="1" fillId="10" borderId="11" xfId="0" applyNumberFormat="1" applyFont="1" applyFill="1" applyBorder="1" applyAlignment="1">
      <alignment horizontal="center" vertical="center" wrapText="1"/>
    </xf>
    <xf numFmtId="3" fontId="4" fillId="10" borderId="11" xfId="0" applyNumberFormat="1" applyFont="1" applyFill="1" applyBorder="1" applyAlignment="1">
      <alignment horizontal="center" vertical="center" wrapText="1"/>
    </xf>
    <xf numFmtId="16" fontId="1" fillId="5" borderId="16" xfId="0" applyNumberFormat="1" applyFont="1" applyFill="1" applyBorder="1" applyAlignment="1">
      <alignment horizontal="center" vertical="center" wrapText="1"/>
    </xf>
    <xf numFmtId="16" fontId="1" fillId="5" borderId="14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3" fontId="2" fillId="10" borderId="11" xfId="0" applyNumberFormat="1" applyFont="1" applyFill="1" applyBorder="1" applyAlignment="1">
      <alignment horizontal="center" vertical="center" wrapText="1"/>
    </xf>
    <xf numFmtId="17" fontId="1" fillId="5" borderId="16" xfId="0" applyNumberFormat="1" applyFont="1" applyFill="1" applyBorder="1" applyAlignment="1">
      <alignment horizontal="center" vertical="center" wrapText="1"/>
    </xf>
    <xf numFmtId="17" fontId="1" fillId="5" borderId="14" xfId="0" applyNumberFormat="1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6" borderId="14" xfId="0" applyNumberFormat="1" applyFont="1" applyFill="1" applyBorder="1" applyAlignment="1">
      <alignment horizontal="center" vertical="center"/>
    </xf>
    <xf numFmtId="3" fontId="1" fillId="11" borderId="15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1" fillId="4" borderId="11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top" wrapText="1"/>
    </xf>
    <xf numFmtId="0" fontId="0" fillId="2" borderId="14" xfId="0" applyFill="1" applyBorder="1" applyAlignment="1">
      <alignment vertical="top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12" borderId="0" xfId="0" applyFill="1"/>
    <xf numFmtId="0" fontId="0" fillId="13" borderId="0" xfId="0" applyFill="1"/>
    <xf numFmtId="0" fontId="0" fillId="14" borderId="0" xfId="0" applyFill="1"/>
    <xf numFmtId="1" fontId="0" fillId="15" borderId="0" xfId="0" applyNumberFormat="1" applyFill="1"/>
    <xf numFmtId="1" fontId="0" fillId="16" borderId="0" xfId="0" applyNumberFormat="1" applyFill="1"/>
    <xf numFmtId="1" fontId="0" fillId="17" borderId="0" xfId="0" applyNumberFormat="1" applyFill="1"/>
    <xf numFmtId="16" fontId="0" fillId="0" borderId="0" xfId="0" applyNumberFormat="1"/>
    <xf numFmtId="0" fontId="0" fillId="1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F3E1-1A6F-4C31-A5A0-EC6E8A6F3BBA}">
  <dimension ref="A1:O28"/>
  <sheetViews>
    <sheetView topLeftCell="A5" workbookViewId="0">
      <selection activeCell="N18" sqref="N18:P26"/>
    </sheetView>
  </sheetViews>
  <sheetFormatPr defaultRowHeight="14.5" x14ac:dyDescent="0.35"/>
  <sheetData>
    <row r="1" spans="1:13" ht="16" thickBot="1" x14ac:dyDescent="0.4">
      <c r="A1" s="39" t="s">
        <v>0</v>
      </c>
      <c r="B1" s="40"/>
      <c r="C1" s="45" t="s">
        <v>2</v>
      </c>
      <c r="D1" s="48" t="s">
        <v>3</v>
      </c>
      <c r="E1" s="49"/>
      <c r="F1" s="49"/>
      <c r="G1" s="49"/>
      <c r="H1" s="50"/>
      <c r="I1" s="51" t="s">
        <v>4</v>
      </c>
      <c r="J1" s="52"/>
      <c r="K1" s="52"/>
      <c r="L1" s="53"/>
    </row>
    <row r="2" spans="1:13" ht="16" customHeight="1" x14ac:dyDescent="0.35">
      <c r="A2" s="41" t="s">
        <v>1</v>
      </c>
      <c r="B2" s="42"/>
      <c r="C2" s="46"/>
      <c r="D2" s="54" t="s">
        <v>5</v>
      </c>
      <c r="E2" s="56" t="s">
        <v>6</v>
      </c>
      <c r="F2" s="58" t="s">
        <v>7</v>
      </c>
      <c r="G2" s="1" t="s">
        <v>8</v>
      </c>
      <c r="H2" s="60" t="s">
        <v>10</v>
      </c>
      <c r="I2" s="37" t="s">
        <v>11</v>
      </c>
      <c r="J2" s="37" t="s">
        <v>5</v>
      </c>
      <c r="K2" s="37" t="s">
        <v>6</v>
      </c>
      <c r="L2" s="37" t="s">
        <v>7</v>
      </c>
    </row>
    <row r="3" spans="1:13" ht="16" thickBot="1" x14ac:dyDescent="0.4">
      <c r="A3" s="43"/>
      <c r="B3" s="44"/>
      <c r="C3" s="47"/>
      <c r="D3" s="55"/>
      <c r="E3" s="57"/>
      <c r="F3" s="59"/>
      <c r="G3" s="2" t="s">
        <v>9</v>
      </c>
      <c r="H3" s="61"/>
      <c r="I3" s="38"/>
      <c r="J3" s="38"/>
      <c r="K3" s="38"/>
      <c r="L3" s="38"/>
    </row>
    <row r="4" spans="1:13" ht="31.5" thickBot="1" x14ac:dyDescent="0.4">
      <c r="A4" s="3" t="s">
        <v>12</v>
      </c>
      <c r="B4" s="4"/>
      <c r="C4" s="4" t="s">
        <v>13</v>
      </c>
      <c r="D4" s="6">
        <v>169115</v>
      </c>
      <c r="E4" s="6">
        <v>163078</v>
      </c>
      <c r="F4" s="7">
        <v>332193</v>
      </c>
      <c r="G4" s="8">
        <v>1</v>
      </c>
      <c r="H4" s="8">
        <v>0.50900000000000001</v>
      </c>
      <c r="I4" s="8"/>
      <c r="J4" s="9">
        <v>171591</v>
      </c>
      <c r="K4" s="9">
        <v>165466</v>
      </c>
      <c r="L4" s="10">
        <v>337057</v>
      </c>
      <c r="M4" s="5"/>
    </row>
    <row r="5" spans="1:13" ht="31.5" thickBot="1" x14ac:dyDescent="0.4">
      <c r="A5" s="11"/>
      <c r="B5" s="12" t="s">
        <v>14</v>
      </c>
      <c r="C5" s="12" t="s">
        <v>15</v>
      </c>
      <c r="D5" s="6">
        <v>35001</v>
      </c>
      <c r="E5" s="6">
        <v>33714</v>
      </c>
      <c r="F5" s="13">
        <v>68715</v>
      </c>
      <c r="G5" s="8">
        <v>0.20699999999999999</v>
      </c>
      <c r="H5" s="8">
        <v>0.50900000000000001</v>
      </c>
      <c r="I5" s="8"/>
      <c r="J5" s="14">
        <v>35513</v>
      </c>
      <c r="K5" s="14">
        <v>34208</v>
      </c>
      <c r="L5" s="15">
        <v>69721</v>
      </c>
    </row>
    <row r="6" spans="1:13" ht="47" thickBot="1" x14ac:dyDescent="0.4">
      <c r="A6" s="11"/>
      <c r="B6" s="16"/>
      <c r="C6" s="17" t="s">
        <v>16</v>
      </c>
      <c r="D6" s="18"/>
      <c r="E6" s="18"/>
      <c r="F6" s="19"/>
      <c r="G6" s="8"/>
      <c r="H6" s="8">
        <v>0.50900000000000001</v>
      </c>
      <c r="I6" s="8">
        <v>8.3299999999999999E-2</v>
      </c>
      <c r="J6" s="14">
        <v>2959</v>
      </c>
      <c r="K6" s="14">
        <v>2851</v>
      </c>
      <c r="L6" s="20">
        <v>5810</v>
      </c>
    </row>
    <row r="7" spans="1:13" ht="31.5" thickBot="1" x14ac:dyDescent="0.4">
      <c r="A7" s="11"/>
      <c r="B7" s="16"/>
      <c r="C7" s="17" t="s">
        <v>17</v>
      </c>
      <c r="D7" s="18"/>
      <c r="E7" s="18"/>
      <c r="F7" s="19"/>
      <c r="G7" s="8"/>
      <c r="H7" s="8">
        <v>0.50900000000000001</v>
      </c>
      <c r="I7" s="8">
        <v>0.91669999999999996</v>
      </c>
      <c r="J7" s="14">
        <v>32545</v>
      </c>
      <c r="K7" s="14">
        <v>31366</v>
      </c>
      <c r="L7" s="20">
        <v>63911</v>
      </c>
    </row>
    <row r="8" spans="1:13" ht="31.5" thickBot="1" x14ac:dyDescent="0.4">
      <c r="A8" s="11"/>
      <c r="B8" s="12">
        <v>1</v>
      </c>
      <c r="C8" s="12" t="s">
        <v>18</v>
      </c>
      <c r="D8" s="6">
        <v>34398</v>
      </c>
      <c r="E8" s="6">
        <v>33152</v>
      </c>
      <c r="F8" s="13">
        <v>67550</v>
      </c>
      <c r="G8" s="8">
        <v>0.20300000000000001</v>
      </c>
      <c r="H8" s="8">
        <v>0.50900000000000001</v>
      </c>
      <c r="I8" s="8"/>
      <c r="J8" s="14">
        <v>34902</v>
      </c>
      <c r="K8" s="14">
        <v>33637</v>
      </c>
      <c r="L8" s="21">
        <v>68539</v>
      </c>
    </row>
    <row r="9" spans="1:13" ht="31.5" thickBot="1" x14ac:dyDescent="0.4">
      <c r="A9" s="11"/>
      <c r="B9" s="12">
        <v>2</v>
      </c>
      <c r="C9" s="12" t="s">
        <v>19</v>
      </c>
      <c r="D9" s="6">
        <v>33837</v>
      </c>
      <c r="E9" s="6">
        <v>32628</v>
      </c>
      <c r="F9" s="13">
        <v>66465</v>
      </c>
      <c r="G9" s="8">
        <v>0.2</v>
      </c>
      <c r="H9" s="8">
        <v>0.50900000000000001</v>
      </c>
      <c r="I9" s="8"/>
      <c r="J9" s="14">
        <v>34332</v>
      </c>
      <c r="K9" s="14">
        <v>33106</v>
      </c>
      <c r="L9" s="21">
        <v>67438</v>
      </c>
    </row>
    <row r="10" spans="1:13" ht="31.5" thickBot="1" x14ac:dyDescent="0.4">
      <c r="A10" s="11"/>
      <c r="B10" s="12">
        <v>3</v>
      </c>
      <c r="C10" s="12" t="s">
        <v>20</v>
      </c>
      <c r="D10" s="6">
        <v>33248</v>
      </c>
      <c r="E10" s="6">
        <v>32080</v>
      </c>
      <c r="F10" s="13">
        <v>65328</v>
      </c>
      <c r="G10" s="8">
        <v>0.19700000000000001</v>
      </c>
      <c r="H10" s="8">
        <v>0.50900000000000001</v>
      </c>
      <c r="I10" s="8"/>
      <c r="J10" s="14">
        <v>33735</v>
      </c>
      <c r="K10" s="14">
        <v>32550</v>
      </c>
      <c r="L10" s="21">
        <v>66285</v>
      </c>
    </row>
    <row r="11" spans="1:13" ht="31.5" thickBot="1" x14ac:dyDescent="0.4">
      <c r="A11" s="11"/>
      <c r="B11" s="12">
        <v>4</v>
      </c>
      <c r="C11" s="12" t="s">
        <v>21</v>
      </c>
      <c r="D11" s="6">
        <v>32631</v>
      </c>
      <c r="E11" s="6">
        <v>31504</v>
      </c>
      <c r="F11" s="13">
        <v>64135</v>
      </c>
      <c r="G11" s="8">
        <v>0.193</v>
      </c>
      <c r="H11" s="8">
        <v>0.50900000000000001</v>
      </c>
      <c r="I11" s="8"/>
      <c r="J11" s="14">
        <v>33109</v>
      </c>
      <c r="K11" s="14">
        <v>31965</v>
      </c>
      <c r="L11" s="21">
        <v>65074</v>
      </c>
    </row>
    <row r="12" spans="1:13" ht="16" thickBot="1" x14ac:dyDescent="0.4">
      <c r="A12" s="22">
        <v>45540</v>
      </c>
      <c r="B12" s="23">
        <v>45540</v>
      </c>
      <c r="C12" s="24"/>
      <c r="D12" s="6">
        <v>142111</v>
      </c>
      <c r="E12" s="6">
        <v>135776</v>
      </c>
      <c r="F12" s="13">
        <v>277887</v>
      </c>
      <c r="G12" s="8"/>
      <c r="H12" s="8">
        <v>0.51100000000000001</v>
      </c>
      <c r="I12" s="8"/>
      <c r="J12" s="9">
        <v>145276</v>
      </c>
      <c r="K12" s="9">
        <v>139182</v>
      </c>
      <c r="L12" s="25">
        <v>284458</v>
      </c>
    </row>
    <row r="13" spans="1:13" ht="16" thickBot="1" x14ac:dyDescent="0.4">
      <c r="A13" s="26">
        <v>41913</v>
      </c>
      <c r="B13" s="27">
        <v>41913</v>
      </c>
      <c r="C13" s="24"/>
      <c r="D13" s="6">
        <v>139014</v>
      </c>
      <c r="E13" s="6">
        <v>132908</v>
      </c>
      <c r="F13" s="13">
        <v>271922</v>
      </c>
      <c r="G13" s="8"/>
      <c r="H13" s="8">
        <v>0.51100000000000001</v>
      </c>
      <c r="I13" s="8"/>
      <c r="J13" s="9">
        <v>141660</v>
      </c>
      <c r="K13" s="9">
        <v>135532</v>
      </c>
      <c r="L13" s="25">
        <v>277192</v>
      </c>
    </row>
    <row r="14" spans="1:13" ht="16" thickBot="1" x14ac:dyDescent="0.4">
      <c r="A14" s="28" t="s">
        <v>22</v>
      </c>
      <c r="B14" s="29" t="s">
        <v>22</v>
      </c>
      <c r="C14" s="24"/>
      <c r="D14" s="6">
        <v>115758</v>
      </c>
      <c r="E14" s="6">
        <v>110715</v>
      </c>
      <c r="F14" s="13">
        <v>226473</v>
      </c>
      <c r="G14" s="8"/>
      <c r="H14" s="8">
        <v>0.51100000000000001</v>
      </c>
      <c r="I14" s="8"/>
      <c r="J14" s="9">
        <v>120553</v>
      </c>
      <c r="K14" s="9">
        <v>115384</v>
      </c>
      <c r="L14" s="25">
        <v>235937</v>
      </c>
    </row>
    <row r="15" spans="1:13" ht="16" thickBot="1" x14ac:dyDescent="0.4">
      <c r="A15" s="28" t="s">
        <v>23</v>
      </c>
      <c r="B15" s="29" t="s">
        <v>23</v>
      </c>
      <c r="C15" s="24"/>
      <c r="D15" s="6">
        <v>96161</v>
      </c>
      <c r="E15" s="6">
        <v>92104</v>
      </c>
      <c r="F15" s="13">
        <v>188265</v>
      </c>
      <c r="G15" s="8"/>
      <c r="H15" s="8">
        <v>0.51100000000000001</v>
      </c>
      <c r="I15" s="8"/>
      <c r="J15" s="9">
        <v>98073</v>
      </c>
      <c r="K15" s="9">
        <v>93854</v>
      </c>
      <c r="L15" s="25">
        <v>191927</v>
      </c>
    </row>
    <row r="16" spans="1:13" ht="16" thickBot="1" x14ac:dyDescent="0.4">
      <c r="A16" s="28" t="s">
        <v>24</v>
      </c>
      <c r="B16" s="29" t="s">
        <v>24</v>
      </c>
      <c r="C16" s="24"/>
      <c r="D16" s="6">
        <v>97304</v>
      </c>
      <c r="E16" s="6">
        <v>94996</v>
      </c>
      <c r="F16" s="13">
        <v>192300</v>
      </c>
      <c r="G16" s="8"/>
      <c r="H16" s="8">
        <v>0.50600000000000001</v>
      </c>
      <c r="I16" s="8"/>
      <c r="J16" s="9">
        <v>97192</v>
      </c>
      <c r="K16" s="9">
        <v>94657</v>
      </c>
      <c r="L16" s="25">
        <v>191849</v>
      </c>
    </row>
    <row r="17" spans="1:15" ht="16" thickBot="1" x14ac:dyDescent="0.4">
      <c r="A17" s="28" t="s">
        <v>25</v>
      </c>
      <c r="B17" s="29" t="s">
        <v>25</v>
      </c>
      <c r="C17" s="24"/>
      <c r="D17" s="6">
        <v>83790</v>
      </c>
      <c r="E17" s="6">
        <v>82417</v>
      </c>
      <c r="F17" s="13">
        <v>166207</v>
      </c>
      <c r="G17" s="8"/>
      <c r="H17" s="8">
        <v>0.504</v>
      </c>
      <c r="I17" s="8"/>
      <c r="J17" s="9">
        <v>87562</v>
      </c>
      <c r="K17" s="9">
        <v>85986</v>
      </c>
      <c r="L17" s="25">
        <v>173548</v>
      </c>
    </row>
    <row r="18" spans="1:15" ht="16" thickBot="1" x14ac:dyDescent="0.4">
      <c r="A18" s="28" t="s">
        <v>26</v>
      </c>
      <c r="B18" s="29" t="s">
        <v>26</v>
      </c>
      <c r="C18" s="24"/>
      <c r="D18" s="6">
        <v>60057</v>
      </c>
      <c r="E18" s="6">
        <v>60530</v>
      </c>
      <c r="F18" s="13">
        <v>120587</v>
      </c>
      <c r="G18" s="8"/>
      <c r="H18" s="8">
        <v>0.498</v>
      </c>
      <c r="I18" s="8"/>
      <c r="J18" s="9">
        <v>64156</v>
      </c>
      <c r="K18" s="9">
        <v>64356</v>
      </c>
      <c r="L18" s="25">
        <v>128512</v>
      </c>
      <c r="N18" s="5">
        <f>SUM(K14:K20)</f>
        <v>545428</v>
      </c>
      <c r="O18" t="s">
        <v>36</v>
      </c>
    </row>
    <row r="19" spans="1:15" ht="16" thickBot="1" x14ac:dyDescent="0.4">
      <c r="A19" s="28" t="s">
        <v>27</v>
      </c>
      <c r="B19" s="29" t="s">
        <v>27</v>
      </c>
      <c r="C19" s="24"/>
      <c r="D19" s="6">
        <v>47437</v>
      </c>
      <c r="E19" s="6">
        <v>48187</v>
      </c>
      <c r="F19" s="13">
        <v>95624</v>
      </c>
      <c r="G19" s="8"/>
      <c r="H19" s="8">
        <v>0.496</v>
      </c>
      <c r="I19" s="8"/>
      <c r="J19" s="9">
        <v>49109</v>
      </c>
      <c r="K19" s="9">
        <v>49977</v>
      </c>
      <c r="L19" s="25">
        <v>99086</v>
      </c>
    </row>
    <row r="20" spans="1:15" ht="16" thickBot="1" x14ac:dyDescent="0.4">
      <c r="A20" s="28" t="s">
        <v>28</v>
      </c>
      <c r="B20" s="29" t="s">
        <v>28</v>
      </c>
      <c r="C20" s="24"/>
      <c r="D20" s="6">
        <v>39851</v>
      </c>
      <c r="E20" s="6">
        <v>39536</v>
      </c>
      <c r="F20" s="13">
        <v>79387</v>
      </c>
      <c r="G20" s="8"/>
      <c r="H20" s="8">
        <v>0.502</v>
      </c>
      <c r="I20" s="8"/>
      <c r="J20" s="9">
        <v>41317</v>
      </c>
      <c r="K20" s="9">
        <v>41214</v>
      </c>
      <c r="L20" s="25">
        <v>82531</v>
      </c>
      <c r="N20">
        <v>70688</v>
      </c>
      <c r="O20" t="s">
        <v>38</v>
      </c>
    </row>
    <row r="21" spans="1:15" ht="16" thickBot="1" x14ac:dyDescent="0.4">
      <c r="A21" s="28" t="s">
        <v>29</v>
      </c>
      <c r="B21" s="29" t="s">
        <v>29</v>
      </c>
      <c r="C21" s="24"/>
      <c r="D21" s="6">
        <v>30123</v>
      </c>
      <c r="E21" s="6">
        <v>29550</v>
      </c>
      <c r="F21" s="13">
        <v>59673</v>
      </c>
      <c r="G21" s="8"/>
      <c r="H21" s="8">
        <v>0.505</v>
      </c>
      <c r="I21" s="8"/>
      <c r="J21" s="9">
        <v>31260</v>
      </c>
      <c r="K21" s="9">
        <v>30876</v>
      </c>
      <c r="L21" s="25">
        <v>62136</v>
      </c>
    </row>
    <row r="22" spans="1:15" ht="16" thickBot="1" x14ac:dyDescent="0.4">
      <c r="A22" s="30" t="s">
        <v>30</v>
      </c>
      <c r="B22" s="30" t="s">
        <v>30</v>
      </c>
      <c r="C22" s="31"/>
      <c r="D22" s="6">
        <v>28377</v>
      </c>
      <c r="E22" s="6">
        <v>26556</v>
      </c>
      <c r="F22" s="13">
        <v>54933</v>
      </c>
      <c r="G22" s="8"/>
      <c r="H22" s="8">
        <v>0.51700000000000002</v>
      </c>
      <c r="I22" s="8"/>
      <c r="J22" s="9">
        <v>28753</v>
      </c>
      <c r="K22" s="9">
        <v>27135</v>
      </c>
      <c r="L22" s="25">
        <v>55888</v>
      </c>
      <c r="N22">
        <f>N20*9/12</f>
        <v>53016</v>
      </c>
      <c r="O22" t="s">
        <v>37</v>
      </c>
    </row>
    <row r="23" spans="1:15" ht="16" thickBot="1" x14ac:dyDescent="0.4">
      <c r="A23" s="30" t="s">
        <v>31</v>
      </c>
      <c r="B23" s="30" t="s">
        <v>31</v>
      </c>
      <c r="C23" s="31"/>
      <c r="D23" s="6">
        <v>19062</v>
      </c>
      <c r="E23" s="6">
        <v>18583</v>
      </c>
      <c r="F23" s="13">
        <v>37645</v>
      </c>
      <c r="G23" s="8"/>
      <c r="H23" s="8">
        <v>0.50600000000000001</v>
      </c>
      <c r="I23" s="8"/>
      <c r="J23" s="9">
        <v>20588</v>
      </c>
      <c r="K23" s="9">
        <v>19882</v>
      </c>
      <c r="L23" s="25">
        <v>40470</v>
      </c>
    </row>
    <row r="24" spans="1:15" ht="16" thickBot="1" x14ac:dyDescent="0.4">
      <c r="A24" s="30" t="s">
        <v>32</v>
      </c>
      <c r="B24" s="30" t="s">
        <v>32</v>
      </c>
      <c r="C24" s="31"/>
      <c r="D24" s="6">
        <v>12724</v>
      </c>
      <c r="E24" s="6">
        <v>13537</v>
      </c>
      <c r="F24" s="13">
        <v>26261</v>
      </c>
      <c r="G24" s="8"/>
      <c r="H24" s="8">
        <v>0.48499999999999999</v>
      </c>
      <c r="I24" s="8"/>
      <c r="J24" s="9">
        <v>13323</v>
      </c>
      <c r="K24" s="9">
        <v>14061</v>
      </c>
      <c r="L24" s="25">
        <v>27384</v>
      </c>
      <c r="N24">
        <f>N22/N18</f>
        <v>9.7200730435547861E-2</v>
      </c>
      <c r="O24" t="s">
        <v>39</v>
      </c>
    </row>
    <row r="25" spans="1:15" ht="16" thickBot="1" x14ac:dyDescent="0.4">
      <c r="A25" s="30" t="s">
        <v>33</v>
      </c>
      <c r="B25" s="30" t="s">
        <v>33</v>
      </c>
      <c r="C25" s="31"/>
      <c r="D25" s="6">
        <v>8952</v>
      </c>
      <c r="E25" s="6">
        <v>9753</v>
      </c>
      <c r="F25" s="13">
        <v>18705</v>
      </c>
      <c r="G25" s="8"/>
      <c r="H25" s="8">
        <v>0.47899999999999998</v>
      </c>
      <c r="I25" s="8"/>
      <c r="J25" s="9">
        <v>9282</v>
      </c>
      <c r="K25" s="9">
        <v>10181</v>
      </c>
      <c r="L25" s="25">
        <v>19463</v>
      </c>
    </row>
    <row r="26" spans="1:15" ht="16" thickBot="1" x14ac:dyDescent="0.4">
      <c r="A26" s="30" t="s">
        <v>34</v>
      </c>
      <c r="B26" s="30" t="s">
        <v>34</v>
      </c>
      <c r="C26" s="31"/>
      <c r="D26" s="6">
        <v>4518</v>
      </c>
      <c r="E26" s="6">
        <v>5293</v>
      </c>
      <c r="F26" s="13">
        <v>9811</v>
      </c>
      <c r="G26" s="8"/>
      <c r="H26" s="8">
        <v>0.46100000000000002</v>
      </c>
      <c r="I26" s="8"/>
      <c r="J26" s="9">
        <v>4934</v>
      </c>
      <c r="K26" s="9">
        <v>5709</v>
      </c>
      <c r="L26" s="25">
        <v>10643</v>
      </c>
      <c r="N26">
        <f>N24*(1-(28/40))</f>
        <v>2.9160219130664362E-2</v>
      </c>
    </row>
    <row r="27" spans="1:15" ht="16" thickBot="1" x14ac:dyDescent="0.4">
      <c r="A27" s="30" t="s">
        <v>35</v>
      </c>
      <c r="B27" s="30" t="s">
        <v>35</v>
      </c>
      <c r="C27" s="31"/>
      <c r="D27" s="6">
        <v>3199</v>
      </c>
      <c r="E27" s="6">
        <v>5197</v>
      </c>
      <c r="F27" s="13">
        <v>8396</v>
      </c>
      <c r="G27" s="8"/>
      <c r="H27" s="8">
        <v>0.38100000000000001</v>
      </c>
      <c r="I27" s="8"/>
      <c r="J27" s="9">
        <v>3293</v>
      </c>
      <c r="K27" s="9">
        <v>5170</v>
      </c>
      <c r="L27" s="25">
        <v>8463</v>
      </c>
      <c r="N27" s="5"/>
    </row>
    <row r="28" spans="1:15" ht="16" thickBot="1" x14ac:dyDescent="0.4">
      <c r="A28" s="32" t="s">
        <v>7</v>
      </c>
      <c r="B28" s="32" t="s">
        <v>7</v>
      </c>
      <c r="C28" s="11"/>
      <c r="D28" s="33">
        <v>1097553</v>
      </c>
      <c r="E28" s="33">
        <v>1068716</v>
      </c>
      <c r="F28" s="34">
        <v>2166269</v>
      </c>
      <c r="G28" s="35"/>
      <c r="H28" s="8">
        <v>0.50700000000000001</v>
      </c>
      <c r="I28" s="35"/>
      <c r="J28" s="14">
        <v>956331</v>
      </c>
      <c r="K28" s="14">
        <v>33156</v>
      </c>
      <c r="L28" s="36">
        <v>2226544</v>
      </c>
    </row>
  </sheetData>
  <mergeCells count="14">
    <mergeCell ref="I2:I3"/>
    <mergeCell ref="J2:J3"/>
    <mergeCell ref="K2:K3"/>
    <mergeCell ref="L2:L3"/>
    <mergeCell ref="A1:B1"/>
    <mergeCell ref="A2:B2"/>
    <mergeCell ref="A3:B3"/>
    <mergeCell ref="C1:C3"/>
    <mergeCell ref="D1:H1"/>
    <mergeCell ref="I1:L1"/>
    <mergeCell ref="D2:D3"/>
    <mergeCell ref="E2:E3"/>
    <mergeCell ref="F2:F3"/>
    <mergeCell ref="H2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16EF-58C9-4934-B380-000ECE3D3B3E}">
  <dimension ref="A1:W28"/>
  <sheetViews>
    <sheetView tabSelected="1" workbookViewId="0">
      <selection activeCell="N21" sqref="N21"/>
    </sheetView>
  </sheetViews>
  <sheetFormatPr defaultRowHeight="14.5" x14ac:dyDescent="0.35"/>
  <cols>
    <col min="13" max="13" width="18.7265625" customWidth="1"/>
    <col min="19" max="19" width="11.36328125" bestFit="1" customWidth="1"/>
    <col min="21" max="21" width="9.36328125" bestFit="1" customWidth="1"/>
    <col min="23" max="23" width="11.36328125" customWidth="1"/>
  </cols>
  <sheetData>
    <row r="1" spans="1:13" x14ac:dyDescent="0.35">
      <c r="A1">
        <v>545428</v>
      </c>
      <c r="B1" t="s">
        <v>36</v>
      </c>
    </row>
    <row r="3" spans="1:13" x14ac:dyDescent="0.35">
      <c r="A3">
        <v>70688</v>
      </c>
      <c r="B3" t="s">
        <v>38</v>
      </c>
    </row>
    <row r="5" spans="1:13" x14ac:dyDescent="0.35">
      <c r="A5">
        <v>53016</v>
      </c>
      <c r="B5" t="s">
        <v>60</v>
      </c>
      <c r="M5">
        <f>A3*9/12</f>
        <v>53016</v>
      </c>
    </row>
    <row r="7" spans="1:13" x14ac:dyDescent="0.35">
      <c r="A7">
        <f>A3*10.5/12</f>
        <v>61852</v>
      </c>
      <c r="B7" t="s">
        <v>40</v>
      </c>
      <c r="M7">
        <f>A3*10.5/12</f>
        <v>61852</v>
      </c>
    </row>
    <row r="9" spans="1:13" x14ac:dyDescent="0.35">
      <c r="A9">
        <v>9.7200730435547861E-2</v>
      </c>
      <c r="B9" t="s">
        <v>41</v>
      </c>
      <c r="M9">
        <f>A5/A1</f>
        <v>9.7200730435547861E-2</v>
      </c>
    </row>
    <row r="11" spans="1:13" x14ac:dyDescent="0.35">
      <c r="A11">
        <v>2.9160219130664362E-2</v>
      </c>
      <c r="B11" t="s">
        <v>42</v>
      </c>
      <c r="M11">
        <f>M9*(1-(28/40))</f>
        <v>2.9160219130664362E-2</v>
      </c>
    </row>
    <row r="13" spans="1:13" x14ac:dyDescent="0.35">
      <c r="A13">
        <f>A7/A1</f>
        <v>0.11340085217480585</v>
      </c>
      <c r="B13" t="s">
        <v>43</v>
      </c>
      <c r="M13">
        <f>M7/A1</f>
        <v>0.11340085217480585</v>
      </c>
    </row>
    <row r="16" spans="1:13" x14ac:dyDescent="0.35">
      <c r="A16" t="s">
        <v>44</v>
      </c>
    </row>
    <row r="17" spans="1:23" x14ac:dyDescent="0.35">
      <c r="A17" t="s">
        <v>45</v>
      </c>
    </row>
    <row r="18" spans="1:23" x14ac:dyDescent="0.35">
      <c r="A18" t="s">
        <v>46</v>
      </c>
    </row>
    <row r="19" spans="1:23" ht="72.5" x14ac:dyDescent="0.35">
      <c r="A19" t="s">
        <v>47</v>
      </c>
      <c r="N19" s="62" t="s">
        <v>53</v>
      </c>
      <c r="O19" s="62" t="s">
        <v>51</v>
      </c>
      <c r="P19" s="62" t="s">
        <v>54</v>
      </c>
      <c r="Q19" s="62" t="s">
        <v>59</v>
      </c>
      <c r="R19" s="62" t="s">
        <v>55</v>
      </c>
      <c r="S19" s="62" t="s">
        <v>57</v>
      </c>
      <c r="T19" s="62" t="s">
        <v>52</v>
      </c>
      <c r="U19" s="62" t="s">
        <v>56</v>
      </c>
      <c r="W19" s="62" t="s">
        <v>58</v>
      </c>
    </row>
    <row r="20" spans="1:23" x14ac:dyDescent="0.35">
      <c r="M20" t="s">
        <v>48</v>
      </c>
      <c r="N20">
        <v>279</v>
      </c>
      <c r="O20" s="63">
        <v>2</v>
      </c>
      <c r="P20" s="63">
        <v>3</v>
      </c>
      <c r="Q20" s="65">
        <v>24</v>
      </c>
      <c r="R20" s="65">
        <v>24</v>
      </c>
      <c r="S20" s="66">
        <f>N20*$A$13</f>
        <v>31.63883775677083</v>
      </c>
      <c r="T20" s="64">
        <v>7</v>
      </c>
      <c r="U20" s="67">
        <f>N20*$A$11</f>
        <v>8.1357011374553565</v>
      </c>
      <c r="W20" s="68">
        <f>N20*$A$9</f>
        <v>27.119003791517851</v>
      </c>
    </row>
    <row r="21" spans="1:23" x14ac:dyDescent="0.35">
      <c r="M21" t="s">
        <v>49</v>
      </c>
      <c r="N21" s="70">
        <v>6995</v>
      </c>
      <c r="O21" s="63">
        <v>64</v>
      </c>
      <c r="P21" s="63">
        <v>82</v>
      </c>
      <c r="Q21" s="65">
        <v>673</v>
      </c>
      <c r="R21" s="65">
        <v>674</v>
      </c>
      <c r="S21" s="66">
        <f>N21*$A$13</f>
        <v>793.2389609627669</v>
      </c>
      <c r="T21" s="64">
        <v>202</v>
      </c>
      <c r="U21" s="67">
        <f>N21*$A$11</f>
        <v>203.97573281899722</v>
      </c>
      <c r="W21" s="68">
        <f t="shared" ref="W21:W22" si="0">N21*$A$9</f>
        <v>679.91910939665729</v>
      </c>
    </row>
    <row r="22" spans="1:23" x14ac:dyDescent="0.35">
      <c r="M22" t="s">
        <v>50</v>
      </c>
      <c r="N22">
        <v>11383</v>
      </c>
      <c r="O22" s="63">
        <v>104</v>
      </c>
      <c r="P22" s="63">
        <v>134</v>
      </c>
      <c r="Q22" s="65">
        <v>1093</v>
      </c>
      <c r="R22" s="65">
        <v>1101</v>
      </c>
      <c r="S22" s="66">
        <f>N22*$A$13</f>
        <v>1290.841900305815</v>
      </c>
      <c r="T22" s="64">
        <v>327</v>
      </c>
      <c r="U22" s="67">
        <f>N22*$A$11</f>
        <v>331.93077436435243</v>
      </c>
      <c r="W22" s="68">
        <f t="shared" si="0"/>
        <v>1106.4359145478413</v>
      </c>
    </row>
    <row r="26" spans="1:23" x14ac:dyDescent="0.35">
      <c r="L26" t="s">
        <v>61</v>
      </c>
      <c r="M26">
        <v>3493</v>
      </c>
    </row>
    <row r="27" spans="1:23" x14ac:dyDescent="0.35">
      <c r="L27" t="s">
        <v>62</v>
      </c>
      <c r="M27">
        <v>3493</v>
      </c>
    </row>
    <row r="28" spans="1:23" x14ac:dyDescent="0.35">
      <c r="L28" s="69">
        <v>45444</v>
      </c>
      <c r="M28" s="70">
        <f>SUM(M26:M27)</f>
        <v>6986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Zeina  Jamaluddine</dc:creator>
  <cp:lastModifiedBy>Oona Campbell</cp:lastModifiedBy>
  <dcterms:created xsi:type="dcterms:W3CDTF">2024-01-24T20:28:52Z</dcterms:created>
  <dcterms:modified xsi:type="dcterms:W3CDTF">2024-02-11T20:49:53Z</dcterms:modified>
</cp:coreProperties>
</file>