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beb1e8ad71b69e61/Desktop/Projects/"/>
    </mc:Choice>
  </mc:AlternateContent>
  <xr:revisionPtr revIDLastSave="650" documentId="8_{444869F3-02A9-4982-84EF-D5939925410B}" xr6:coauthVersionLast="47" xr6:coauthVersionMax="47" xr10:uidLastSave="{6975DAC1-C151-419A-9FF7-654288200F28}"/>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 i="17"/>
  <c r="O13" i="17"/>
  <c r="O15" i="17"/>
  <c r="O17" i="17"/>
  <c r="O25" i="17"/>
  <c r="O29" i="17"/>
  <c r="O33" i="17"/>
  <c r="O37" i="17"/>
  <c r="O39" i="17"/>
  <c r="O40" i="17"/>
  <c r="O43" i="17"/>
  <c r="O45" i="17"/>
  <c r="O49" i="17"/>
  <c r="O53" i="17"/>
  <c r="O57" i="17"/>
  <c r="O61" i="17"/>
  <c r="O63" i="17"/>
  <c r="O64" i="17"/>
  <c r="O65" i="17"/>
  <c r="O71" i="17"/>
  <c r="O73" i="17"/>
  <c r="O75" i="17"/>
  <c r="O79" i="17"/>
  <c r="O81" i="17"/>
  <c r="O85" i="17"/>
  <c r="O87" i="17"/>
  <c r="O93" i="17"/>
  <c r="O97" i="17"/>
  <c r="O98" i="17"/>
  <c r="O100" i="17"/>
  <c r="O101" i="17"/>
  <c r="O103" i="17"/>
  <c r="O105" i="17"/>
  <c r="O117" i="17"/>
  <c r="O119" i="17"/>
  <c r="O121" i="17"/>
  <c r="O125" i="17"/>
  <c r="O127" i="17"/>
  <c r="O137" i="17"/>
  <c r="O139" i="17"/>
  <c r="O141" i="17"/>
  <c r="O142" i="17"/>
  <c r="O143" i="17"/>
  <c r="O145" i="17"/>
  <c r="O149" i="17"/>
  <c r="O155" i="17"/>
  <c r="O161" i="17"/>
  <c r="O165" i="17"/>
  <c r="O167" i="17"/>
  <c r="O171" i="17"/>
  <c r="O176" i="17"/>
  <c r="O177" i="17"/>
  <c r="O181" i="17"/>
  <c r="O185" i="17"/>
  <c r="O189" i="17"/>
  <c r="O197" i="17"/>
  <c r="O199" i="17"/>
  <c r="O200" i="17"/>
  <c r="O201" i="17"/>
  <c r="O203" i="17"/>
  <c r="O209" i="17"/>
  <c r="O213" i="17"/>
  <c r="O217" i="17"/>
  <c r="O219" i="17"/>
  <c r="O221" i="17"/>
  <c r="O229" i="17"/>
  <c r="O231" i="17"/>
  <c r="O233" i="17"/>
  <c r="O237" i="17"/>
  <c r="O239" i="17"/>
  <c r="O245" i="17"/>
  <c r="O246" i="17"/>
  <c r="O247" i="17"/>
  <c r="O248" i="17"/>
  <c r="O249" i="17"/>
  <c r="O251" i="17"/>
  <c r="O253" i="17"/>
  <c r="O257" i="17"/>
  <c r="O265" i="17"/>
  <c r="O267" i="17"/>
  <c r="O268" i="17"/>
  <c r="O269" i="17"/>
  <c r="O271" i="17"/>
  <c r="O272" i="17"/>
  <c r="O273" i="17"/>
  <c r="O281" i="17"/>
  <c r="O282" i="17"/>
  <c r="O283" i="17"/>
  <c r="O285" i="17"/>
  <c r="O289" i="17"/>
  <c r="O293" i="17"/>
  <c r="O295" i="17"/>
  <c r="O301" i="17"/>
  <c r="O303" i="17"/>
  <c r="O304" i="17"/>
  <c r="O305" i="17"/>
  <c r="O308" i="17"/>
  <c r="O309" i="17"/>
  <c r="O313" i="17"/>
  <c r="O317" i="17"/>
  <c r="O321" i="17"/>
  <c r="O325" i="17"/>
  <c r="O327" i="17"/>
  <c r="O329" i="17"/>
  <c r="O331" i="17"/>
  <c r="O337" i="17"/>
  <c r="O341" i="17"/>
  <c r="O343" i="17"/>
  <c r="O344" i="17"/>
  <c r="O347" i="17"/>
  <c r="O349" i="17"/>
  <c r="O353" i="17"/>
  <c r="O357" i="17"/>
  <c r="O361" i="17"/>
  <c r="O365" i="17"/>
  <c r="O367" i="17"/>
  <c r="O370" i="17"/>
  <c r="O372" i="17"/>
  <c r="O373" i="17"/>
  <c r="O374" i="17"/>
  <c r="O375" i="17"/>
  <c r="O377" i="17"/>
  <c r="O383" i="17"/>
  <c r="O385" i="17"/>
  <c r="O389" i="17"/>
  <c r="O391" i="17"/>
  <c r="O393" i="17"/>
  <c r="O395" i="17"/>
  <c r="O397" i="17"/>
  <c r="O399" i="17"/>
  <c r="O402" i="17"/>
  <c r="O404" i="17"/>
  <c r="O407" i="17"/>
  <c r="O409" i="17"/>
  <c r="O415" i="17"/>
  <c r="O417" i="17"/>
  <c r="O425" i="17"/>
  <c r="O427" i="17"/>
  <c r="O428" i="17"/>
  <c r="O429" i="17"/>
  <c r="O431" i="17"/>
  <c r="O433" i="17"/>
  <c r="O437" i="17"/>
  <c r="O439" i="17"/>
  <c r="O445" i="17"/>
  <c r="O449" i="17"/>
  <c r="O453" i="17"/>
  <c r="O457" i="17"/>
  <c r="O461" i="17"/>
  <c r="O466" i="17"/>
  <c r="O468" i="17"/>
  <c r="O469" i="17"/>
  <c r="O471" i="17"/>
  <c r="O473" i="17"/>
  <c r="O475" i="17"/>
  <c r="O487" i="17"/>
  <c r="O489" i="17"/>
  <c r="O491" i="17"/>
  <c r="O492" i="17"/>
  <c r="O493" i="17"/>
  <c r="O497" i="17"/>
  <c r="O500" i="17"/>
  <c r="O501" i="17"/>
  <c r="O502" i="17"/>
  <c r="O509" i="17"/>
  <c r="O511" i="17"/>
  <c r="O517" i="17"/>
  <c r="O519" i="17"/>
  <c r="O521" i="17"/>
  <c r="O523" i="17"/>
  <c r="O524" i="17"/>
  <c r="O529" i="17"/>
  <c r="O535" i="17"/>
  <c r="O537" i="17"/>
  <c r="O539" i="17"/>
  <c r="O541" i="17"/>
  <c r="O543" i="17"/>
  <c r="O549" i="17"/>
  <c r="O553" i="17"/>
  <c r="O557" i="17"/>
  <c r="O559" i="17"/>
  <c r="O560" i="17"/>
  <c r="O561" i="17"/>
  <c r="O564" i="17"/>
  <c r="O565" i="17"/>
  <c r="O571" i="17"/>
  <c r="O573" i="17"/>
  <c r="O577" i="17"/>
  <c r="O581" i="17"/>
  <c r="O583" i="17"/>
  <c r="O585" i="17"/>
  <c r="O591" i="17"/>
  <c r="O592" i="17"/>
  <c r="O593" i="17"/>
  <c r="O594" i="17"/>
  <c r="O596" i="17"/>
  <c r="O597" i="17"/>
  <c r="O603" i="17"/>
  <c r="O607" i="17"/>
  <c r="O613" i="17"/>
  <c r="O615" i="17"/>
  <c r="O617" i="17"/>
  <c r="O619" i="17"/>
  <c r="O620" i="17"/>
  <c r="O621" i="17"/>
  <c r="O625" i="17"/>
  <c r="O629" i="17"/>
  <c r="O632" i="17"/>
  <c r="O633" i="17"/>
  <c r="O634" i="17"/>
  <c r="O637" i="17"/>
  <c r="O639" i="17"/>
  <c r="O645" i="17"/>
  <c r="O649" i="17"/>
  <c r="O653" i="17"/>
  <c r="O655" i="17"/>
  <c r="O656" i="17"/>
  <c r="O657" i="17"/>
  <c r="O663" i="17"/>
  <c r="O664" i="17"/>
  <c r="O665" i="17"/>
  <c r="O667" i="17"/>
  <c r="O673" i="17"/>
  <c r="O677" i="17"/>
  <c r="O681" i="17"/>
  <c r="O683" i="17"/>
  <c r="O684" i="17"/>
  <c r="O685" i="17"/>
  <c r="O687" i="17"/>
  <c r="O688" i="17"/>
  <c r="O689" i="17"/>
  <c r="O701" i="17"/>
  <c r="O705" i="17"/>
  <c r="O709" i="17"/>
  <c r="O711" i="17"/>
  <c r="O716" i="17"/>
  <c r="O717" i="17"/>
  <c r="O721" i="17"/>
  <c r="O725" i="17"/>
  <c r="O726" i="17"/>
  <c r="O727" i="17"/>
  <c r="O728" i="17"/>
  <c r="O729" i="17"/>
  <c r="O731" i="17"/>
  <c r="O741" i="17"/>
  <c r="O745" i="17"/>
  <c r="O747" i="17"/>
  <c r="O748" i="17"/>
  <c r="O749" i="17"/>
  <c r="O752" i="17"/>
  <c r="O753" i="17"/>
  <c r="O758" i="17"/>
  <c r="O759" i="17"/>
  <c r="O760" i="17"/>
  <c r="O761" i="17"/>
  <c r="O763" i="17"/>
  <c r="O765" i="17"/>
  <c r="O773" i="17"/>
  <c r="O775" i="17"/>
  <c r="O779" i="17"/>
  <c r="O780" i="17"/>
  <c r="O781" i="17"/>
  <c r="O783" i="17"/>
  <c r="O784" i="17"/>
  <c r="O785" i="17"/>
  <c r="O793" i="17"/>
  <c r="O795" i="17"/>
  <c r="O799" i="17"/>
  <c r="O801" i="17"/>
  <c r="O809" i="17"/>
  <c r="O811" i="17"/>
  <c r="O813" i="17"/>
  <c r="O821" i="17"/>
  <c r="O827" i="17"/>
  <c r="O828" i="17"/>
  <c r="O829" i="17"/>
  <c r="O831" i="17"/>
  <c r="O833" i="17"/>
  <c r="O841" i="17"/>
  <c r="O845" i="17"/>
  <c r="O847" i="17"/>
  <c r="O848" i="17"/>
  <c r="O849" i="17"/>
  <c r="O850" i="17"/>
  <c r="O852" i="17"/>
  <c r="O853" i="17"/>
  <c r="O855" i="17"/>
  <c r="O865" i="17"/>
  <c r="O869" i="17"/>
  <c r="O871" i="17"/>
  <c r="O873" i="17"/>
  <c r="O875" i="17"/>
  <c r="O876" i="17"/>
  <c r="O877" i="17"/>
  <c r="O884" i="17"/>
  <c r="O885" i="17"/>
  <c r="O889" i="17"/>
  <c r="O892" i="17"/>
  <c r="O893" i="17"/>
  <c r="O895" i="17"/>
  <c r="O903" i="17"/>
  <c r="O905" i="17"/>
  <c r="O909" i="17"/>
  <c r="O913" i="17"/>
  <c r="O917" i="17"/>
  <c r="O919" i="17"/>
  <c r="O920" i="17"/>
  <c r="O923" i="17"/>
  <c r="O924" i="17"/>
  <c r="O927" i="17"/>
  <c r="O929" i="17"/>
  <c r="O937" i="17"/>
  <c r="O939" i="17"/>
  <c r="O945" i="17"/>
  <c r="O948" i="17"/>
  <c r="O949" i="17"/>
  <c r="O953" i="17"/>
  <c r="O957" i="17"/>
  <c r="O961" i="17"/>
  <c r="O965" i="17"/>
  <c r="O967" i="17"/>
  <c r="O971" i="17"/>
  <c r="O973" i="17"/>
  <c r="O975" i="17"/>
  <c r="O977" i="17"/>
  <c r="O981" i="17"/>
  <c r="O985" i="17"/>
  <c r="O989" i="17"/>
  <c r="O990" i="17"/>
  <c r="O991" i="17"/>
  <c r="O997" i="17"/>
  <c r="O999" i="17"/>
  <c r="O1001" i="17"/>
  <c r="N9" i="17"/>
  <c r="N13" i="17"/>
  <c r="N15" i="17"/>
  <c r="N16" i="17"/>
  <c r="N17" i="17"/>
  <c r="N19" i="17"/>
  <c r="N21" i="17"/>
  <c r="N29" i="17"/>
  <c r="N33" i="17"/>
  <c r="N35" i="17"/>
  <c r="N37" i="17"/>
  <c r="N39" i="17"/>
  <c r="N40" i="17"/>
  <c r="N44" i="17"/>
  <c r="N49" i="17"/>
  <c r="N53" i="17"/>
  <c r="N55" i="17"/>
  <c r="N57" i="17"/>
  <c r="N63" i="17"/>
  <c r="N65" i="17"/>
  <c r="N69" i="17"/>
  <c r="N71" i="17"/>
  <c r="N72" i="17"/>
  <c r="N73" i="17"/>
  <c r="N77" i="17"/>
  <c r="N81" i="17"/>
  <c r="N83" i="17"/>
  <c r="N84" i="17"/>
  <c r="N85" i="17"/>
  <c r="N89" i="17"/>
  <c r="N93" i="17"/>
  <c r="N95" i="17"/>
  <c r="N101" i="17"/>
  <c r="N103" i="17"/>
  <c r="N105" i="17"/>
  <c r="N110" i="17"/>
  <c r="N111" i="17"/>
  <c r="N112" i="17"/>
  <c r="N114" i="17"/>
  <c r="N117" i="17"/>
  <c r="N119" i="17"/>
  <c r="N121" i="17"/>
  <c r="N125" i="17"/>
  <c r="N127" i="17"/>
  <c r="N131" i="17"/>
  <c r="N132" i="17"/>
  <c r="N135" i="17"/>
  <c r="N136" i="17"/>
  <c r="N137" i="17"/>
  <c r="N140" i="17"/>
  <c r="N141" i="17"/>
  <c r="N142" i="17"/>
  <c r="N143" i="17"/>
  <c r="N145" i="17"/>
  <c r="N153" i="17"/>
  <c r="N157" i="17"/>
  <c r="N159" i="17"/>
  <c r="N160" i="17"/>
  <c r="N161" i="17"/>
  <c r="N163" i="17"/>
  <c r="N165" i="17"/>
  <c r="N175" i="17"/>
  <c r="N177" i="17"/>
  <c r="N179" i="17"/>
  <c r="N183" i="17"/>
  <c r="N185" i="17"/>
  <c r="N191" i="17"/>
  <c r="N197" i="17"/>
  <c r="N199" i="17"/>
  <c r="N201" i="17"/>
  <c r="N204" i="17"/>
  <c r="N205" i="17"/>
  <c r="N208" i="17"/>
  <c r="N209" i="17"/>
  <c r="N211" i="17"/>
  <c r="N217" i="17"/>
  <c r="N221" i="17"/>
  <c r="N223" i="17"/>
  <c r="N227" i="17"/>
  <c r="N228" i="17"/>
  <c r="N229" i="17"/>
  <c r="N230" i="17"/>
  <c r="N231" i="17"/>
  <c r="N236" i="17"/>
  <c r="N237" i="17"/>
  <c r="N239" i="17"/>
  <c r="N241" i="17"/>
  <c r="N245" i="17"/>
  <c r="N247" i="17"/>
  <c r="N252" i="17"/>
  <c r="N253" i="17"/>
  <c r="N256" i="17"/>
  <c r="N257" i="17"/>
  <c r="N259" i="17"/>
  <c r="N262" i="17"/>
  <c r="N263" i="17"/>
  <c r="N265" i="17"/>
  <c r="N269" i="17"/>
  <c r="N271" i="17"/>
  <c r="N273" i="17"/>
  <c r="N277" i="17"/>
  <c r="N281" i="17"/>
  <c r="N285" i="17"/>
  <c r="N287" i="17"/>
  <c r="N289" i="17"/>
  <c r="N291" i="17"/>
  <c r="N293" i="17"/>
  <c r="N303" i="17"/>
  <c r="N305" i="17"/>
  <c r="N307" i="17"/>
  <c r="N308" i="17"/>
  <c r="N309" i="17"/>
  <c r="N313" i="17"/>
  <c r="N321" i="17"/>
  <c r="N322" i="17"/>
  <c r="N323" i="17"/>
  <c r="N324" i="17"/>
  <c r="N325" i="17"/>
  <c r="N327" i="17"/>
  <c r="N329" i="17"/>
  <c r="N337" i="17"/>
  <c r="N341" i="17"/>
  <c r="N343" i="17"/>
  <c r="N344" i="17"/>
  <c r="N345" i="17"/>
  <c r="N348" i="17"/>
  <c r="N349" i="17"/>
  <c r="N350" i="17"/>
  <c r="N354" i="17"/>
  <c r="N355" i="17"/>
  <c r="N357" i="17"/>
  <c r="N361" i="17"/>
  <c r="N363" i="17"/>
  <c r="N365" i="17"/>
  <c r="N367" i="17"/>
  <c r="N371" i="17"/>
  <c r="N372" i="17"/>
  <c r="N373" i="17"/>
  <c r="N375" i="17"/>
  <c r="N376" i="17"/>
  <c r="N379" i="17"/>
  <c r="N380" i="17"/>
  <c r="N381" i="17"/>
  <c r="N385" i="17"/>
  <c r="N389" i="17"/>
  <c r="N391" i="17"/>
  <c r="N393" i="17"/>
  <c r="N395" i="17"/>
  <c r="N399" i="17"/>
  <c r="N401" i="17"/>
  <c r="N405" i="17"/>
  <c r="N409" i="17"/>
  <c r="N411" i="17"/>
  <c r="N412" i="17"/>
  <c r="N413" i="17"/>
  <c r="N419" i="17"/>
  <c r="N423" i="17"/>
  <c r="N425" i="17"/>
  <c r="N429" i="17"/>
  <c r="N431" i="17"/>
  <c r="N433" i="17"/>
  <c r="N439" i="17"/>
  <c r="N440" i="17"/>
  <c r="N441" i="17"/>
  <c r="N443" i="17"/>
  <c r="N445" i="17"/>
  <c r="N449" i="17"/>
  <c r="N451" i="17"/>
  <c r="N453" i="17"/>
  <c r="N459" i="17"/>
  <c r="N460" i="17"/>
  <c r="N461" i="17"/>
  <c r="N462" i="17"/>
  <c r="N463" i="17"/>
  <c r="N465" i="17"/>
  <c r="N467" i="17"/>
  <c r="N469" i="17"/>
  <c r="N473" i="17"/>
  <c r="N477" i="17"/>
  <c r="N479" i="17"/>
  <c r="N481" i="17"/>
  <c r="N483" i="17"/>
  <c r="N484" i="17"/>
  <c r="N485" i="17"/>
  <c r="N487" i="17"/>
  <c r="N490" i="17"/>
  <c r="N491" i="17"/>
  <c r="N493" i="17"/>
  <c r="N497" i="17"/>
  <c r="N499" i="17"/>
  <c r="N501" i="17"/>
  <c r="N503" i="17"/>
  <c r="N507" i="17"/>
  <c r="N509" i="17"/>
  <c r="N511" i="17"/>
  <c r="N513" i="17"/>
  <c r="N517" i="17"/>
  <c r="N519" i="17"/>
  <c r="N521" i="17"/>
  <c r="N524" i="17"/>
  <c r="N525" i="17"/>
  <c r="N527" i="17"/>
  <c r="N529" i="17"/>
  <c r="N531" i="17"/>
  <c r="N535" i="17"/>
  <c r="N536" i="17"/>
  <c r="N537" i="17"/>
  <c r="N541" i="17"/>
  <c r="N543" i="17"/>
  <c r="N545" i="17"/>
  <c r="N547" i="17"/>
  <c r="N548" i="17"/>
  <c r="N549" i="17"/>
  <c r="N553" i="17"/>
  <c r="N555" i="17"/>
  <c r="N557" i="17"/>
  <c r="N561" i="17"/>
  <c r="N563" i="17"/>
  <c r="N565" i="17"/>
  <c r="N567" i="17"/>
  <c r="N568" i="17"/>
  <c r="N571" i="17"/>
  <c r="N572" i="17"/>
  <c r="N575" i="17"/>
  <c r="N577" i="17"/>
  <c r="N581" i="17"/>
  <c r="N583" i="17"/>
  <c r="N585" i="17"/>
  <c r="N589" i="17"/>
  <c r="N591" i="17"/>
  <c r="N593" i="17"/>
  <c r="N595" i="17"/>
  <c r="N596" i="17"/>
  <c r="N597" i="17"/>
  <c r="N598" i="17"/>
  <c r="N601" i="17"/>
  <c r="N603" i="17"/>
  <c r="N609" i="17"/>
  <c r="N611" i="17"/>
  <c r="N613" i="17"/>
  <c r="N615" i="17"/>
  <c r="N617" i="17"/>
  <c r="N621" i="17"/>
  <c r="N627" i="17"/>
  <c r="N629" i="17"/>
  <c r="N631" i="17"/>
  <c r="N632" i="17"/>
  <c r="N633" i="17"/>
  <c r="N635" i="17"/>
  <c r="N637" i="17"/>
  <c r="N641" i="17"/>
  <c r="N645" i="17"/>
  <c r="N647" i="17"/>
  <c r="N649" i="17"/>
  <c r="N651" i="17"/>
  <c r="N652" i="17"/>
  <c r="N653" i="17"/>
  <c r="N655" i="17"/>
  <c r="N657" i="17"/>
  <c r="N665" i="17"/>
  <c r="N667" i="17"/>
  <c r="N669" i="17"/>
  <c r="N671" i="17"/>
  <c r="N673" i="17"/>
  <c r="N675" i="17"/>
  <c r="N677" i="17"/>
  <c r="N681" i="17"/>
  <c r="N685" i="17"/>
  <c r="N687" i="17"/>
  <c r="N689" i="17"/>
  <c r="N691" i="17"/>
  <c r="N695" i="17"/>
  <c r="N699" i="17"/>
  <c r="N700" i="17"/>
  <c r="N701" i="17"/>
  <c r="N705" i="17"/>
  <c r="N707" i="17"/>
  <c r="N709" i="17"/>
  <c r="N711" i="17"/>
  <c r="N712" i="17"/>
  <c r="N713" i="17"/>
  <c r="N717" i="17"/>
  <c r="N719" i="17"/>
  <c r="N721" i="17"/>
  <c r="N723" i="17"/>
  <c r="N725" i="17"/>
  <c r="N729" i="17"/>
  <c r="N731" i="17"/>
  <c r="N732" i="17"/>
  <c r="N735" i="17"/>
  <c r="N737" i="17"/>
  <c r="N738" i="17"/>
  <c r="N739" i="17"/>
  <c r="N741" i="17"/>
  <c r="N743" i="17"/>
  <c r="N745" i="17"/>
  <c r="N749" i="17"/>
  <c r="N755" i="17"/>
  <c r="N756" i="17"/>
  <c r="N757" i="17"/>
  <c r="N759" i="17"/>
  <c r="N760" i="17"/>
  <c r="N763" i="17"/>
  <c r="N764" i="17"/>
  <c r="N765" i="17"/>
  <c r="N769" i="17"/>
  <c r="N773" i="17"/>
  <c r="N775" i="17"/>
  <c r="N777" i="17"/>
  <c r="N779" i="17"/>
  <c r="N780" i="17"/>
  <c r="N781" i="17"/>
  <c r="N783" i="17"/>
  <c r="N785" i="17"/>
  <c r="N791" i="17"/>
  <c r="N793" i="17"/>
  <c r="N797" i="17"/>
  <c r="N799" i="17"/>
  <c r="N801" i="17"/>
  <c r="N803" i="17"/>
  <c r="N804" i="17"/>
  <c r="N805" i="17"/>
  <c r="N809" i="17"/>
  <c r="N811" i="17"/>
  <c r="N813" i="17"/>
  <c r="N815" i="17"/>
  <c r="N817" i="17"/>
  <c r="N819" i="17"/>
  <c r="N821" i="17"/>
  <c r="N823" i="17"/>
  <c r="N827" i="17"/>
  <c r="N833" i="17"/>
  <c r="N835" i="17"/>
  <c r="N836" i="17"/>
  <c r="N837" i="17"/>
  <c r="N839" i="17"/>
  <c r="N840" i="17"/>
  <c r="N841" i="17"/>
  <c r="N844" i="17"/>
  <c r="N845" i="17"/>
  <c r="N847" i="17"/>
  <c r="N849" i="17"/>
  <c r="N853" i="17"/>
  <c r="N855" i="17"/>
  <c r="N857" i="17"/>
  <c r="N859" i="17"/>
  <c r="N865" i="17"/>
  <c r="N867" i="17"/>
  <c r="N868" i="17"/>
  <c r="N869" i="17"/>
  <c r="N873" i="17"/>
  <c r="N875" i="17"/>
  <c r="N877" i="17"/>
  <c r="N883" i="17"/>
  <c r="N885" i="17"/>
  <c r="N887" i="17"/>
  <c r="N888" i="17"/>
  <c r="N889" i="17"/>
  <c r="N893" i="17"/>
  <c r="N895" i="17"/>
  <c r="N900" i="17"/>
  <c r="N901" i="17"/>
  <c r="N903" i="17"/>
  <c r="N905" i="17"/>
  <c r="N907" i="17"/>
  <c r="N909" i="17"/>
  <c r="N913" i="17"/>
  <c r="N919" i="17"/>
  <c r="N920" i="17"/>
  <c r="N921" i="17"/>
  <c r="N923" i="17"/>
  <c r="N924" i="17"/>
  <c r="N925" i="17"/>
  <c r="N927" i="17"/>
  <c r="N929" i="17"/>
  <c r="N933" i="17"/>
  <c r="N937" i="17"/>
  <c r="N939" i="17"/>
  <c r="N941" i="17"/>
  <c r="N943" i="17"/>
  <c r="N945" i="17"/>
  <c r="N947" i="17"/>
  <c r="N948" i="17"/>
  <c r="N950" i="17"/>
  <c r="N951" i="17"/>
  <c r="N957" i="17"/>
  <c r="N959" i="17"/>
  <c r="N961" i="17"/>
  <c r="N963" i="17"/>
  <c r="N965" i="17"/>
  <c r="N967" i="17"/>
  <c r="N968" i="17"/>
  <c r="N969" i="17"/>
  <c r="N972" i="17"/>
  <c r="N973" i="17"/>
  <c r="N977" i="17"/>
  <c r="N979" i="17"/>
  <c r="N981" i="17"/>
  <c r="N982" i="17"/>
  <c r="N984" i="17"/>
  <c r="N985" i="17"/>
  <c r="N987" i="17"/>
  <c r="N991" i="17"/>
  <c r="N993" i="17"/>
  <c r="N997" i="17"/>
  <c r="N999" i="17"/>
  <c r="N1001" i="17"/>
  <c r="N2" i="17"/>
  <c r="M3" i="17"/>
  <c r="M4" i="17"/>
  <c r="M10" i="17"/>
  <c r="M11" i="17"/>
  <c r="M14" i="17"/>
  <c r="M18" i="17"/>
  <c r="M22" i="17"/>
  <c r="M23" i="17"/>
  <c r="M27" i="17"/>
  <c r="M30" i="17"/>
  <c r="M31" i="17"/>
  <c r="M32" i="17"/>
  <c r="M35" i="17"/>
  <c r="M38" i="17"/>
  <c r="M42" i="17"/>
  <c r="M46" i="17"/>
  <c r="M47" i="17"/>
  <c r="M50" i="17"/>
  <c r="M54" i="17"/>
  <c r="M55" i="17"/>
  <c r="M65" i="17"/>
  <c r="M66" i="17"/>
  <c r="M67" i="17"/>
  <c r="M69" i="17"/>
  <c r="M70" i="17"/>
  <c r="M71" i="17"/>
  <c r="M74" i="17"/>
  <c r="M75" i="17"/>
  <c r="M82" i="17"/>
  <c r="M86" i="17"/>
  <c r="M87" i="17"/>
  <c r="M90" i="17"/>
  <c r="M91" i="17"/>
  <c r="M92" i="17"/>
  <c r="M93" i="17"/>
  <c r="M94" i="17"/>
  <c r="M95" i="17"/>
  <c r="M96" i="17"/>
  <c r="M106" i="17"/>
  <c r="M107" i="17"/>
  <c r="M110" i="17"/>
  <c r="M111" i="17"/>
  <c r="M114" i="17"/>
  <c r="M118" i="17"/>
  <c r="M126" i="17"/>
  <c r="M127" i="17"/>
  <c r="M128" i="17"/>
  <c r="M130" i="17"/>
  <c r="M131" i="17"/>
  <c r="M135" i="17"/>
  <c r="M138" i="17"/>
  <c r="M139" i="17"/>
  <c r="M146" i="17"/>
  <c r="M147" i="17"/>
  <c r="M150" i="17"/>
  <c r="M155" i="17"/>
  <c r="M156" i="17"/>
  <c r="M158" i="17"/>
  <c r="M159" i="17"/>
  <c r="M166" i="17"/>
  <c r="M167" i="17"/>
  <c r="M174" i="17"/>
  <c r="M175" i="17"/>
  <c r="M178" i="17"/>
  <c r="M179" i="17"/>
  <c r="M180" i="17"/>
  <c r="M186" i="17"/>
  <c r="M191" i="17"/>
  <c r="M192" i="17"/>
  <c r="M193" i="17"/>
  <c r="M194" i="17"/>
  <c r="M195" i="17"/>
  <c r="M198" i="17"/>
  <c r="M199" i="17"/>
  <c r="M206" i="17"/>
  <c r="M210" i="17"/>
  <c r="M211" i="17"/>
  <c r="M212" i="17"/>
  <c r="M214" i="17"/>
  <c r="M215" i="17"/>
  <c r="M217" i="17"/>
  <c r="M218" i="17"/>
  <c r="M219" i="17"/>
  <c r="M230" i="17"/>
  <c r="M231" i="17"/>
  <c r="M234" i="17"/>
  <c r="M235" i="17"/>
  <c r="M238" i="17"/>
  <c r="M240" i="17"/>
  <c r="M242" i="17"/>
  <c r="M250" i="17"/>
  <c r="M252" i="17"/>
  <c r="M254" i="17"/>
  <c r="M255" i="17"/>
  <c r="M258" i="17"/>
  <c r="M259" i="17"/>
  <c r="M263" i="17"/>
  <c r="M270" i="17"/>
  <c r="M272" i="17"/>
  <c r="M274" i="17"/>
  <c r="M275" i="17"/>
  <c r="M276" i="17"/>
  <c r="M278" i="17"/>
  <c r="M282" i="17"/>
  <c r="M283" i="17"/>
  <c r="M294" i="17"/>
  <c r="M295" i="17"/>
  <c r="M302" i="17"/>
  <c r="M303" i="17"/>
  <c r="M304" i="17"/>
  <c r="M305" i="17"/>
  <c r="M310" i="17"/>
  <c r="M314" i="17"/>
  <c r="M315" i="17"/>
  <c r="M318" i="17"/>
  <c r="M319" i="17"/>
  <c r="M322" i="17"/>
  <c r="M323" i="17"/>
  <c r="M326" i="17"/>
  <c r="M330" i="17"/>
  <c r="M336" i="17"/>
  <c r="M338" i="17"/>
  <c r="M339" i="17"/>
  <c r="M340" i="17"/>
  <c r="M342" i="17"/>
  <c r="M343" i="17"/>
  <c r="M346" i="17"/>
  <c r="M347" i="17"/>
  <c r="M350" i="17"/>
  <c r="M354" i="17"/>
  <c r="M359" i="17"/>
  <c r="M362" i="17"/>
  <c r="M363" i="17"/>
  <c r="M364" i="17"/>
  <c r="M366" i="17"/>
  <c r="M367" i="17"/>
  <c r="M374" i="17"/>
  <c r="M378" i="17"/>
  <c r="M379" i="17"/>
  <c r="M382" i="17"/>
  <c r="M383" i="17"/>
  <c r="M386" i="17"/>
  <c r="M387" i="17"/>
  <c r="M394" i="17"/>
  <c r="M398" i="17"/>
  <c r="M399" i="17"/>
  <c r="M400" i="17"/>
  <c r="M402" i="17"/>
  <c r="M403" i="17"/>
  <c r="M411" i="17"/>
  <c r="M414" i="17"/>
  <c r="M418" i="17"/>
  <c r="M419" i="17"/>
  <c r="M422" i="17"/>
  <c r="M423" i="17"/>
  <c r="M428" i="17"/>
  <c r="M429" i="17"/>
  <c r="M430" i="17"/>
  <c r="M431" i="17"/>
  <c r="M434" i="17"/>
  <c r="M438" i="17"/>
  <c r="M439" i="17"/>
  <c r="M442" i="17"/>
  <c r="M446" i="17"/>
  <c r="M447" i="17"/>
  <c r="M450" i="17"/>
  <c r="M451" i="17"/>
  <c r="M454" i="17"/>
  <c r="M458" i="17"/>
  <c r="M459" i="17"/>
  <c r="M460" i="17"/>
  <c r="M466" i="17"/>
  <c r="M467" i="17"/>
  <c r="M470" i="17"/>
  <c r="M471" i="17"/>
  <c r="M482" i="17"/>
  <c r="M483" i="17"/>
  <c r="M484" i="17"/>
  <c r="M486" i="17"/>
  <c r="M487" i="17"/>
  <c r="M490" i="17"/>
  <c r="M491" i="17"/>
  <c r="M502" i="17"/>
  <c r="M503" i="17"/>
  <c r="M506" i="17"/>
  <c r="M507" i="17"/>
  <c r="M510" i="17"/>
  <c r="M511" i="17"/>
  <c r="M513" i="17"/>
  <c r="M518" i="17"/>
  <c r="M522" i="17"/>
  <c r="M523" i="17"/>
  <c r="M524" i="17"/>
  <c r="M526" i="17"/>
  <c r="M527" i="17"/>
  <c r="M530" i="17"/>
  <c r="M531" i="17"/>
  <c r="M542" i="17"/>
  <c r="M543" i="17"/>
  <c r="M544" i="17"/>
  <c r="M545" i="17"/>
  <c r="M547" i="17"/>
  <c r="M548" i="17"/>
  <c r="M549" i="17"/>
  <c r="M550" i="17"/>
  <c r="M551" i="17"/>
  <c r="M555" i="17"/>
  <c r="M562" i="17"/>
  <c r="M566" i="17"/>
  <c r="M567" i="17"/>
  <c r="M570" i="17"/>
  <c r="M574" i="17"/>
  <c r="M575" i="17"/>
  <c r="M576" i="17"/>
  <c r="M582" i="17"/>
  <c r="M585" i="17"/>
  <c r="M586" i="17"/>
  <c r="M587" i="17"/>
  <c r="M591" i="17"/>
  <c r="M594" i="17"/>
  <c r="M595" i="17"/>
  <c r="M602" i="17"/>
  <c r="M606" i="17"/>
  <c r="M610" i="17"/>
  <c r="M611" i="17"/>
  <c r="M612" i="17"/>
  <c r="M615" i="17"/>
  <c r="M618" i="17"/>
  <c r="M622" i="17"/>
  <c r="M627" i="17"/>
  <c r="M630" i="17"/>
  <c r="M634" i="17"/>
  <c r="M635" i="17"/>
  <c r="M636" i="17"/>
  <c r="M637" i="17"/>
  <c r="M638" i="17"/>
  <c r="M642" i="17"/>
  <c r="M646" i="17"/>
  <c r="M647" i="17"/>
  <c r="M650" i="17"/>
  <c r="M651" i="17"/>
  <c r="M654" i="17"/>
  <c r="M655" i="17"/>
  <c r="M658" i="17"/>
  <c r="M669" i="17"/>
  <c r="M670" i="17"/>
  <c r="M671" i="17"/>
  <c r="M672" i="17"/>
  <c r="M673" i="17"/>
  <c r="M674" i="17"/>
  <c r="M675" i="17"/>
  <c r="M678" i="17"/>
  <c r="M686" i="17"/>
  <c r="M690" i="17"/>
  <c r="M691" i="17"/>
  <c r="M694" i="17"/>
  <c r="M695" i="17"/>
  <c r="M702" i="17"/>
  <c r="M706" i="17"/>
  <c r="M710" i="17"/>
  <c r="M711" i="17"/>
  <c r="M714" i="17"/>
  <c r="M715" i="17"/>
  <c r="M719" i="17"/>
  <c r="M722" i="17"/>
  <c r="M726" i="17"/>
  <c r="M730" i="17"/>
  <c r="M731" i="17"/>
  <c r="M732" i="17"/>
  <c r="M738" i="17"/>
  <c r="M739" i="17"/>
  <c r="M742" i="17"/>
  <c r="M746" i="17"/>
  <c r="M750" i="17"/>
  <c r="M755" i="17"/>
  <c r="M756" i="17"/>
  <c r="M757" i="17"/>
  <c r="M758" i="17"/>
  <c r="M759" i="17"/>
  <c r="M762" i="17"/>
  <c r="M763" i="17"/>
  <c r="M766" i="17"/>
  <c r="M770" i="17"/>
  <c r="M774" i="17"/>
  <c r="M775" i="17"/>
  <c r="M778" i="17"/>
  <c r="M779" i="17"/>
  <c r="M781" i="17"/>
  <c r="M782" i="17"/>
  <c r="M783" i="17"/>
  <c r="M794" i="17"/>
  <c r="M795" i="17"/>
  <c r="M796" i="17"/>
  <c r="M798" i="17"/>
  <c r="M799" i="17"/>
  <c r="M803" i="17"/>
  <c r="M810" i="17"/>
  <c r="M814" i="17"/>
  <c r="M815" i="17"/>
  <c r="M816" i="17"/>
  <c r="M819" i="17"/>
  <c r="M820" i="17"/>
  <c r="M821" i="17"/>
  <c r="M822" i="17"/>
  <c r="M823" i="17"/>
  <c r="M830" i="17"/>
  <c r="M835" i="17"/>
  <c r="M838" i="17"/>
  <c r="M839" i="17"/>
  <c r="M840" i="17"/>
  <c r="M843" i="17"/>
  <c r="M844" i="17"/>
  <c r="M852" i="17"/>
  <c r="M854" i="17"/>
  <c r="M855" i="17"/>
  <c r="M862" i="17"/>
  <c r="M863" i="17"/>
  <c r="M870" i="17"/>
  <c r="M871" i="17"/>
  <c r="M873" i="17"/>
  <c r="M874" i="17"/>
  <c r="M877" i="17"/>
  <c r="M878" i="17"/>
  <c r="M879" i="17"/>
  <c r="M880" i="17"/>
  <c r="M883" i="17"/>
  <c r="M886" i="17"/>
  <c r="M890" i="17"/>
  <c r="M891" i="17"/>
  <c r="M894" i="17"/>
  <c r="M895" i="17"/>
  <c r="M899" i="17"/>
  <c r="M900" i="17"/>
  <c r="M901" i="17"/>
  <c r="M902" i="17"/>
  <c r="M906" i="17"/>
  <c r="M911" i="17"/>
  <c r="M912" i="17"/>
  <c r="M915" i="17"/>
  <c r="M918" i="17"/>
  <c r="M919" i="17"/>
  <c r="M931" i="17"/>
  <c r="M934" i="17"/>
  <c r="M935" i="17"/>
  <c r="M936" i="17"/>
  <c r="M938" i="17"/>
  <c r="M939" i="17"/>
  <c r="M950" i="17"/>
  <c r="M951" i="17"/>
  <c r="M954" i="17"/>
  <c r="M955" i="17"/>
  <c r="M958" i="17"/>
  <c r="M959" i="17"/>
  <c r="M966" i="17"/>
  <c r="M970" i="17"/>
  <c r="M971" i="17"/>
  <c r="M974" i="17"/>
  <c r="M975" i="17"/>
  <c r="M986" i="17"/>
  <c r="M990" i="17"/>
  <c r="M991" i="17"/>
  <c r="M992" i="17"/>
  <c r="M993" i="17"/>
  <c r="M997" i="17"/>
  <c r="M998" i="17"/>
  <c r="M999"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K9" i="17"/>
  <c r="L9" i="17"/>
  <c r="M9" i="17" s="1"/>
  <c r="I10" i="17"/>
  <c r="N10" i="17" s="1"/>
  <c r="J10" i="17"/>
  <c r="O10" i="17" s="1"/>
  <c r="K10" i="17"/>
  <c r="L10" i="17"/>
  <c r="I11" i="17"/>
  <c r="N11" i="17" s="1"/>
  <c r="J11" i="17"/>
  <c r="O11" i="17" s="1"/>
  <c r="K11" i="17"/>
  <c r="L11" i="17"/>
  <c r="I12" i="17"/>
  <c r="N12" i="17" s="1"/>
  <c r="J12" i="17"/>
  <c r="O12" i="17" s="1"/>
  <c r="K12" i="17"/>
  <c r="L12" i="17"/>
  <c r="M12" i="17" s="1"/>
  <c r="I13" i="17"/>
  <c r="J13" i="17"/>
  <c r="K13" i="17"/>
  <c r="L13" i="17"/>
  <c r="M13" i="17" s="1"/>
  <c r="I14" i="17"/>
  <c r="N14" i="17" s="1"/>
  <c r="J14" i="17"/>
  <c r="O14" i="17" s="1"/>
  <c r="K14" i="17"/>
  <c r="L14" i="17"/>
  <c r="I15" i="17"/>
  <c r="J15" i="17"/>
  <c r="K15" i="17"/>
  <c r="L15" i="17"/>
  <c r="M15" i="17" s="1"/>
  <c r="I16" i="17"/>
  <c r="J16" i="17"/>
  <c r="O16" i="17" s="1"/>
  <c r="K16" i="17"/>
  <c r="L16" i="17"/>
  <c r="M16" i="17" s="1"/>
  <c r="I17" i="17"/>
  <c r="J17" i="17"/>
  <c r="K17" i="17"/>
  <c r="L17" i="17"/>
  <c r="M17" i="17" s="1"/>
  <c r="I18" i="17"/>
  <c r="N18" i="17" s="1"/>
  <c r="J18" i="17"/>
  <c r="O18" i="17" s="1"/>
  <c r="K18" i="17"/>
  <c r="L18" i="17"/>
  <c r="I19" i="17"/>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M24" i="17" s="1"/>
  <c r="I25" i="17"/>
  <c r="N25" i="17" s="1"/>
  <c r="J25" i="17"/>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J29" i="17"/>
  <c r="K29" i="17"/>
  <c r="L29" i="17"/>
  <c r="M29" i="17" s="1"/>
  <c r="I30" i="17"/>
  <c r="N30" i="17" s="1"/>
  <c r="J30" i="17"/>
  <c r="O30" i="17" s="1"/>
  <c r="K30" i="17"/>
  <c r="L30" i="17"/>
  <c r="I31" i="17"/>
  <c r="N31" i="17" s="1"/>
  <c r="J31" i="17"/>
  <c r="O31" i="17" s="1"/>
  <c r="K31" i="17"/>
  <c r="L31" i="17"/>
  <c r="I32" i="17"/>
  <c r="N32" i="17" s="1"/>
  <c r="J32" i="17"/>
  <c r="O32" i="17" s="1"/>
  <c r="K32" i="17"/>
  <c r="L32" i="17"/>
  <c r="I33" i="17"/>
  <c r="J33" i="17"/>
  <c r="K33" i="17"/>
  <c r="L33" i="17"/>
  <c r="M33" i="17" s="1"/>
  <c r="I34" i="17"/>
  <c r="N34" i="17" s="1"/>
  <c r="J34" i="17"/>
  <c r="O34" i="17" s="1"/>
  <c r="K34" i="17"/>
  <c r="L34" i="17"/>
  <c r="M34" i="17" s="1"/>
  <c r="I35" i="17"/>
  <c r="J35" i="17"/>
  <c r="O35" i="17" s="1"/>
  <c r="K35" i="17"/>
  <c r="L35" i="17"/>
  <c r="I36" i="17"/>
  <c r="N36" i="17" s="1"/>
  <c r="J36" i="17"/>
  <c r="O36" i="17" s="1"/>
  <c r="K36" i="17"/>
  <c r="L36" i="17"/>
  <c r="M36" i="17" s="1"/>
  <c r="I37" i="17"/>
  <c r="J37" i="17"/>
  <c r="K37" i="17"/>
  <c r="L37" i="17"/>
  <c r="M37" i="17" s="1"/>
  <c r="I38" i="17"/>
  <c r="N38" i="17" s="1"/>
  <c r="J38" i="17"/>
  <c r="O38" i="17" s="1"/>
  <c r="K38" i="17"/>
  <c r="L38" i="17"/>
  <c r="I39" i="17"/>
  <c r="J39" i="17"/>
  <c r="K39" i="17"/>
  <c r="L39" i="17"/>
  <c r="M39" i="17" s="1"/>
  <c r="I40" i="17"/>
  <c r="J40" i="17"/>
  <c r="K40" i="17"/>
  <c r="L40" i="17"/>
  <c r="M40" i="17" s="1"/>
  <c r="I41" i="17"/>
  <c r="N41" i="17" s="1"/>
  <c r="J41" i="17"/>
  <c r="O41" i="17" s="1"/>
  <c r="K41" i="17"/>
  <c r="L41" i="17"/>
  <c r="M41" i="17" s="1"/>
  <c r="I42" i="17"/>
  <c r="N42" i="17" s="1"/>
  <c r="J42" i="17"/>
  <c r="O42" i="17" s="1"/>
  <c r="K42" i="17"/>
  <c r="L42" i="17"/>
  <c r="I43" i="17"/>
  <c r="N43" i="17" s="1"/>
  <c r="J43" i="17"/>
  <c r="K43" i="17"/>
  <c r="L43" i="17"/>
  <c r="M43" i="17" s="1"/>
  <c r="I44" i="17"/>
  <c r="J44" i="17"/>
  <c r="O44" i="17" s="1"/>
  <c r="K44" i="17"/>
  <c r="L44" i="17"/>
  <c r="M44" i="17" s="1"/>
  <c r="I45" i="17"/>
  <c r="N45" i="17" s="1"/>
  <c r="J45" i="17"/>
  <c r="K45" i="17"/>
  <c r="L45" i="17"/>
  <c r="M45" i="17" s="1"/>
  <c r="I46" i="17"/>
  <c r="N46" i="17" s="1"/>
  <c r="J46" i="17"/>
  <c r="O46" i="17" s="1"/>
  <c r="K46" i="17"/>
  <c r="L46" i="17"/>
  <c r="I47" i="17"/>
  <c r="N47" i="17" s="1"/>
  <c r="J47" i="17"/>
  <c r="O47" i="17" s="1"/>
  <c r="K47" i="17"/>
  <c r="L47" i="17"/>
  <c r="I48" i="17"/>
  <c r="N48" i="17" s="1"/>
  <c r="J48" i="17"/>
  <c r="O48" i="17" s="1"/>
  <c r="K48" i="17"/>
  <c r="L48" i="17"/>
  <c r="M48" i="17" s="1"/>
  <c r="I49" i="17"/>
  <c r="J49" i="17"/>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J53" i="17"/>
  <c r="K53" i="17"/>
  <c r="L53" i="17"/>
  <c r="M53" i="17" s="1"/>
  <c r="I54" i="17"/>
  <c r="N54" i="17" s="1"/>
  <c r="J54" i="17"/>
  <c r="O54" i="17" s="1"/>
  <c r="K54" i="17"/>
  <c r="L54" i="17"/>
  <c r="I55" i="17"/>
  <c r="J55" i="17"/>
  <c r="O55" i="17" s="1"/>
  <c r="K55" i="17"/>
  <c r="L55" i="17"/>
  <c r="I56" i="17"/>
  <c r="N56" i="17" s="1"/>
  <c r="J56" i="17"/>
  <c r="O56" i="17" s="1"/>
  <c r="K56" i="17"/>
  <c r="L56" i="17"/>
  <c r="M56" i="17" s="1"/>
  <c r="I57" i="17"/>
  <c r="J57" i="17"/>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K61" i="17"/>
  <c r="L61" i="17"/>
  <c r="M61" i="17" s="1"/>
  <c r="I62" i="17"/>
  <c r="N62" i="17" s="1"/>
  <c r="J62" i="17"/>
  <c r="O62" i="17" s="1"/>
  <c r="K62" i="17"/>
  <c r="L62" i="17"/>
  <c r="M62" i="17" s="1"/>
  <c r="I63" i="17"/>
  <c r="J63" i="17"/>
  <c r="K63" i="17"/>
  <c r="L63" i="17"/>
  <c r="M63" i="17" s="1"/>
  <c r="I64" i="17"/>
  <c r="N64" i="17" s="1"/>
  <c r="J64" i="17"/>
  <c r="K64" i="17"/>
  <c r="L64" i="17"/>
  <c r="M64" i="17" s="1"/>
  <c r="I65" i="17"/>
  <c r="J65" i="17"/>
  <c r="K65" i="17"/>
  <c r="L65" i="17"/>
  <c r="I66" i="17"/>
  <c r="N66" i="17" s="1"/>
  <c r="J66" i="17"/>
  <c r="O66" i="17" s="1"/>
  <c r="K66" i="17"/>
  <c r="L66" i="17"/>
  <c r="I67" i="17"/>
  <c r="N67" i="17" s="1"/>
  <c r="J67" i="17"/>
  <c r="O67" i="17" s="1"/>
  <c r="K67" i="17"/>
  <c r="L67" i="17"/>
  <c r="I68" i="17"/>
  <c r="N68" i="17" s="1"/>
  <c r="J68" i="17"/>
  <c r="O68" i="17" s="1"/>
  <c r="K68" i="17"/>
  <c r="L68" i="17"/>
  <c r="M68" i="17" s="1"/>
  <c r="I69" i="17"/>
  <c r="J69" i="17"/>
  <c r="O69" i="17" s="1"/>
  <c r="K69" i="17"/>
  <c r="L69" i="17"/>
  <c r="I70" i="17"/>
  <c r="N70" i="17" s="1"/>
  <c r="J70" i="17"/>
  <c r="O70" i="17" s="1"/>
  <c r="K70" i="17"/>
  <c r="L70" i="17"/>
  <c r="I71" i="17"/>
  <c r="J71" i="17"/>
  <c r="K71" i="17"/>
  <c r="L71" i="17"/>
  <c r="I72" i="17"/>
  <c r="J72" i="17"/>
  <c r="O72" i="17" s="1"/>
  <c r="K72" i="17"/>
  <c r="L72" i="17"/>
  <c r="M72" i="17" s="1"/>
  <c r="I73" i="17"/>
  <c r="J73" i="17"/>
  <c r="K73" i="17"/>
  <c r="L73" i="17"/>
  <c r="M73" i="17" s="1"/>
  <c r="I74" i="17"/>
  <c r="N74" i="17" s="1"/>
  <c r="J74" i="17"/>
  <c r="O74" i="17" s="1"/>
  <c r="K74" i="17"/>
  <c r="L74" i="17"/>
  <c r="I75" i="17"/>
  <c r="N75" i="17" s="1"/>
  <c r="J75" i="17"/>
  <c r="K75" i="17"/>
  <c r="L75" i="17"/>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M80" i="17" s="1"/>
  <c r="I81" i="17"/>
  <c r="J81" i="17"/>
  <c r="K81" i="17"/>
  <c r="L81" i="17"/>
  <c r="M81" i="17" s="1"/>
  <c r="I82" i="17"/>
  <c r="N82" i="17" s="1"/>
  <c r="J82" i="17"/>
  <c r="O82" i="17" s="1"/>
  <c r="K82" i="17"/>
  <c r="L82" i="17"/>
  <c r="I83" i="17"/>
  <c r="J83" i="17"/>
  <c r="O83" i="17" s="1"/>
  <c r="K83" i="17"/>
  <c r="L83" i="17"/>
  <c r="M83" i="17" s="1"/>
  <c r="I84" i="17"/>
  <c r="J84" i="17"/>
  <c r="O84" i="17" s="1"/>
  <c r="K84" i="17"/>
  <c r="L84" i="17"/>
  <c r="M84" i="17" s="1"/>
  <c r="I85" i="17"/>
  <c r="J85" i="17"/>
  <c r="K85" i="17"/>
  <c r="L85" i="17"/>
  <c r="M85" i="17" s="1"/>
  <c r="I86" i="17"/>
  <c r="N86" i="17" s="1"/>
  <c r="J86" i="17"/>
  <c r="O86" i="17" s="1"/>
  <c r="K86" i="17"/>
  <c r="L86" i="17"/>
  <c r="I87" i="17"/>
  <c r="N87" i="17" s="1"/>
  <c r="J87" i="17"/>
  <c r="K87" i="17"/>
  <c r="L87" i="17"/>
  <c r="I88" i="17"/>
  <c r="N88" i="17" s="1"/>
  <c r="J88" i="17"/>
  <c r="O88" i="17" s="1"/>
  <c r="K88" i="17"/>
  <c r="L88" i="17"/>
  <c r="M88" i="17" s="1"/>
  <c r="I89" i="17"/>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I93" i="17"/>
  <c r="J93" i="17"/>
  <c r="K93" i="17"/>
  <c r="L93" i="17"/>
  <c r="I94" i="17"/>
  <c r="N94" i="17" s="1"/>
  <c r="J94" i="17"/>
  <c r="O94" i="17" s="1"/>
  <c r="K94" i="17"/>
  <c r="L94" i="17"/>
  <c r="I95" i="17"/>
  <c r="J95" i="17"/>
  <c r="O95" i="17" s="1"/>
  <c r="K95" i="17"/>
  <c r="L95" i="17"/>
  <c r="I96" i="17"/>
  <c r="N96" i="17" s="1"/>
  <c r="J96" i="17"/>
  <c r="O96" i="17" s="1"/>
  <c r="K96" i="17"/>
  <c r="L96" i="17"/>
  <c r="I97" i="17"/>
  <c r="N97" i="17" s="1"/>
  <c r="J97" i="17"/>
  <c r="K97" i="17"/>
  <c r="L97" i="17"/>
  <c r="M97" i="17" s="1"/>
  <c r="I98" i="17"/>
  <c r="N98" i="17" s="1"/>
  <c r="J98" i="17"/>
  <c r="K98" i="17"/>
  <c r="L98" i="17"/>
  <c r="M98" i="17" s="1"/>
  <c r="I99" i="17"/>
  <c r="N99" i="17" s="1"/>
  <c r="J99" i="17"/>
  <c r="O99" i="17" s="1"/>
  <c r="K99" i="17"/>
  <c r="L99" i="17"/>
  <c r="M99" i="17" s="1"/>
  <c r="I100" i="17"/>
  <c r="N100" i="17" s="1"/>
  <c r="J100" i="17"/>
  <c r="K100" i="17"/>
  <c r="L100" i="17"/>
  <c r="M100" i="17" s="1"/>
  <c r="I101" i="17"/>
  <c r="J101" i="17"/>
  <c r="K101" i="17"/>
  <c r="L101" i="17"/>
  <c r="M101" i="17" s="1"/>
  <c r="I102" i="17"/>
  <c r="N102" i="17" s="1"/>
  <c r="J102" i="17"/>
  <c r="O102" i="17" s="1"/>
  <c r="K102" i="17"/>
  <c r="L102" i="17"/>
  <c r="M102" i="17" s="1"/>
  <c r="I103" i="17"/>
  <c r="J103" i="17"/>
  <c r="K103" i="17"/>
  <c r="L103" i="17"/>
  <c r="M103" i="17" s="1"/>
  <c r="I104" i="17"/>
  <c r="N104" i="17" s="1"/>
  <c r="J104" i="17"/>
  <c r="O104" i="17" s="1"/>
  <c r="K104" i="17"/>
  <c r="L104" i="17"/>
  <c r="M104" i="17" s="1"/>
  <c r="I105" i="17"/>
  <c r="J105" i="17"/>
  <c r="K105" i="17"/>
  <c r="L105" i="17"/>
  <c r="M105" i="17" s="1"/>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J110" i="17"/>
  <c r="O110" i="17" s="1"/>
  <c r="K110" i="17"/>
  <c r="L110" i="17"/>
  <c r="I111" i="17"/>
  <c r="J111" i="17"/>
  <c r="O111" i="17" s="1"/>
  <c r="K111" i="17"/>
  <c r="L111" i="17"/>
  <c r="I112" i="17"/>
  <c r="J112" i="17"/>
  <c r="O112" i="17" s="1"/>
  <c r="K112" i="17"/>
  <c r="L112" i="17"/>
  <c r="M112" i="17" s="1"/>
  <c r="I113" i="17"/>
  <c r="N113" i="17" s="1"/>
  <c r="J113" i="17"/>
  <c r="O113" i="17" s="1"/>
  <c r="K113" i="17"/>
  <c r="L113" i="17"/>
  <c r="M113" i="17" s="1"/>
  <c r="I114" i="17"/>
  <c r="J114" i="17"/>
  <c r="O114" i="17" s="1"/>
  <c r="K114" i="17"/>
  <c r="L114" i="17"/>
  <c r="I115" i="17"/>
  <c r="N115" i="17" s="1"/>
  <c r="J115" i="17"/>
  <c r="O115" i="17" s="1"/>
  <c r="K115" i="17"/>
  <c r="L115" i="17"/>
  <c r="M115" i="17" s="1"/>
  <c r="I116" i="17"/>
  <c r="N116" i="17" s="1"/>
  <c r="J116" i="17"/>
  <c r="O116" i="17" s="1"/>
  <c r="K116" i="17"/>
  <c r="L116" i="17"/>
  <c r="M116" i="17" s="1"/>
  <c r="I117" i="17"/>
  <c r="J117" i="17"/>
  <c r="K117" i="17"/>
  <c r="L117" i="17"/>
  <c r="M117" i="17" s="1"/>
  <c r="I118" i="17"/>
  <c r="N118" i="17" s="1"/>
  <c r="J118" i="17"/>
  <c r="O118" i="17" s="1"/>
  <c r="K118" i="17"/>
  <c r="L118" i="17"/>
  <c r="I119" i="17"/>
  <c r="J119" i="17"/>
  <c r="K119" i="17"/>
  <c r="L119" i="17"/>
  <c r="M119" i="17" s="1"/>
  <c r="I120" i="17"/>
  <c r="N120" i="17" s="1"/>
  <c r="J120" i="17"/>
  <c r="O120" i="17" s="1"/>
  <c r="K120" i="17"/>
  <c r="L120" i="17"/>
  <c r="M120" i="17" s="1"/>
  <c r="I121" i="17"/>
  <c r="J121" i="17"/>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J125" i="17"/>
  <c r="K125" i="17"/>
  <c r="L125" i="17"/>
  <c r="M125" i="17" s="1"/>
  <c r="I126" i="17"/>
  <c r="N126" i="17" s="1"/>
  <c r="J126" i="17"/>
  <c r="O126" i="17" s="1"/>
  <c r="K126" i="17"/>
  <c r="L126" i="17"/>
  <c r="I127" i="17"/>
  <c r="J127" i="17"/>
  <c r="K127" i="17"/>
  <c r="L127" i="17"/>
  <c r="I128" i="17"/>
  <c r="N128" i="17" s="1"/>
  <c r="J128" i="17"/>
  <c r="O128" i="17" s="1"/>
  <c r="K128" i="17"/>
  <c r="L128" i="17"/>
  <c r="I129" i="17"/>
  <c r="N129" i="17" s="1"/>
  <c r="J129" i="17"/>
  <c r="O129" i="17" s="1"/>
  <c r="K129" i="17"/>
  <c r="L129" i="17"/>
  <c r="M129" i="17" s="1"/>
  <c r="I130" i="17"/>
  <c r="N130" i="17" s="1"/>
  <c r="J130" i="17"/>
  <c r="O130" i="17" s="1"/>
  <c r="K130" i="17"/>
  <c r="L130" i="17"/>
  <c r="I131" i="17"/>
  <c r="J131" i="17"/>
  <c r="O131" i="17" s="1"/>
  <c r="K131" i="17"/>
  <c r="L131" i="17"/>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J135" i="17"/>
  <c r="O135" i="17" s="1"/>
  <c r="K135" i="17"/>
  <c r="L135" i="17"/>
  <c r="I136" i="17"/>
  <c r="J136" i="17"/>
  <c r="O136" i="17" s="1"/>
  <c r="K136" i="17"/>
  <c r="L136" i="17"/>
  <c r="M136" i="17" s="1"/>
  <c r="I137" i="17"/>
  <c r="J137" i="17"/>
  <c r="K137" i="17"/>
  <c r="L137" i="17"/>
  <c r="M137" i="17" s="1"/>
  <c r="I138" i="17"/>
  <c r="N138" i="17" s="1"/>
  <c r="J138" i="17"/>
  <c r="O138" i="17" s="1"/>
  <c r="K138" i="17"/>
  <c r="L138" i="17"/>
  <c r="I139" i="17"/>
  <c r="N139" i="17" s="1"/>
  <c r="J139" i="17"/>
  <c r="K139" i="17"/>
  <c r="L139" i="17"/>
  <c r="I140" i="17"/>
  <c r="J140" i="17"/>
  <c r="O140" i="17" s="1"/>
  <c r="K140" i="17"/>
  <c r="L140" i="17"/>
  <c r="M140" i="17" s="1"/>
  <c r="I141" i="17"/>
  <c r="J141" i="17"/>
  <c r="K141" i="17"/>
  <c r="L141" i="17"/>
  <c r="M141" i="17" s="1"/>
  <c r="I142" i="17"/>
  <c r="J142" i="17"/>
  <c r="K142" i="17"/>
  <c r="L142" i="17"/>
  <c r="M142" i="17" s="1"/>
  <c r="I143" i="17"/>
  <c r="J143" i="17"/>
  <c r="K143" i="17"/>
  <c r="L143" i="17"/>
  <c r="M143" i="17" s="1"/>
  <c r="I144" i="17"/>
  <c r="N144" i="17" s="1"/>
  <c r="J144" i="17"/>
  <c r="O144" i="17" s="1"/>
  <c r="K144" i="17"/>
  <c r="L144" i="17"/>
  <c r="M144" i="17" s="1"/>
  <c r="I145" i="17"/>
  <c r="J145" i="17"/>
  <c r="K145" i="17"/>
  <c r="L145" i="17"/>
  <c r="M145" i="17" s="1"/>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K155" i="17"/>
  <c r="L155" i="17"/>
  <c r="I156" i="17"/>
  <c r="N156" i="17" s="1"/>
  <c r="J156" i="17"/>
  <c r="O156" i="17" s="1"/>
  <c r="K156" i="17"/>
  <c r="L156" i="17"/>
  <c r="I157" i="17"/>
  <c r="J157" i="17"/>
  <c r="O157" i="17" s="1"/>
  <c r="K157" i="17"/>
  <c r="L157" i="17"/>
  <c r="M157" i="17" s="1"/>
  <c r="I158" i="17"/>
  <c r="N158" i="17" s="1"/>
  <c r="J158" i="17"/>
  <c r="O158" i="17" s="1"/>
  <c r="K158" i="17"/>
  <c r="L158" i="17"/>
  <c r="I159" i="17"/>
  <c r="J159" i="17"/>
  <c r="O159" i="17" s="1"/>
  <c r="K159" i="17"/>
  <c r="L159" i="17"/>
  <c r="I160" i="17"/>
  <c r="J160" i="17"/>
  <c r="O160" i="17" s="1"/>
  <c r="K160" i="17"/>
  <c r="L160" i="17"/>
  <c r="M160" i="17" s="1"/>
  <c r="I161" i="17"/>
  <c r="J161" i="17"/>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J165" i="17"/>
  <c r="K165" i="17"/>
  <c r="L165" i="17"/>
  <c r="M165" i="17" s="1"/>
  <c r="I166" i="17"/>
  <c r="N166" i="17" s="1"/>
  <c r="J166" i="17"/>
  <c r="O166" i="17" s="1"/>
  <c r="K166" i="17"/>
  <c r="L166" i="17"/>
  <c r="I167" i="17"/>
  <c r="N167" i="17" s="1"/>
  <c r="J167" i="17"/>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J175" i="17"/>
  <c r="O175" i="17" s="1"/>
  <c r="K175" i="17"/>
  <c r="L175" i="17"/>
  <c r="I176" i="17"/>
  <c r="N176" i="17" s="1"/>
  <c r="J176" i="17"/>
  <c r="K176" i="17"/>
  <c r="L176" i="17"/>
  <c r="M176" i="17" s="1"/>
  <c r="I177" i="17"/>
  <c r="J177" i="17"/>
  <c r="K177" i="17"/>
  <c r="L177" i="17"/>
  <c r="M177" i="17" s="1"/>
  <c r="I178" i="17"/>
  <c r="N178" i="17" s="1"/>
  <c r="J178" i="17"/>
  <c r="O178" i="17" s="1"/>
  <c r="K178" i="17"/>
  <c r="L178" i="17"/>
  <c r="I179" i="17"/>
  <c r="J179" i="17"/>
  <c r="O179" i="17" s="1"/>
  <c r="K179" i="17"/>
  <c r="L179" i="17"/>
  <c r="I180" i="17"/>
  <c r="N180" i="17" s="1"/>
  <c r="J180" i="17"/>
  <c r="O180" i="17" s="1"/>
  <c r="K180" i="17"/>
  <c r="L180" i="17"/>
  <c r="I181" i="17"/>
  <c r="N181" i="17" s="1"/>
  <c r="J181" i="17"/>
  <c r="K181" i="17"/>
  <c r="L181" i="17"/>
  <c r="M181" i="17" s="1"/>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J185" i="17"/>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M190" i="17" s="1"/>
  <c r="I191" i="17"/>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M196" i="17" s="1"/>
  <c r="I197" i="17"/>
  <c r="J197" i="17"/>
  <c r="K197" i="17"/>
  <c r="L197" i="17"/>
  <c r="M197" i="17" s="1"/>
  <c r="I198" i="17"/>
  <c r="N198" i="17" s="1"/>
  <c r="J198" i="17"/>
  <c r="O198" i="17" s="1"/>
  <c r="K198" i="17"/>
  <c r="L198" i="17"/>
  <c r="I199" i="17"/>
  <c r="J199" i="17"/>
  <c r="K199" i="17"/>
  <c r="L199" i="17"/>
  <c r="I200" i="17"/>
  <c r="N200" i="17" s="1"/>
  <c r="J200" i="17"/>
  <c r="K200" i="17"/>
  <c r="L200" i="17"/>
  <c r="M200" i="17" s="1"/>
  <c r="I201" i="17"/>
  <c r="J201" i="17"/>
  <c r="K201" i="17"/>
  <c r="L201" i="17"/>
  <c r="M201" i="17" s="1"/>
  <c r="I202" i="17"/>
  <c r="N202" i="17" s="1"/>
  <c r="J202" i="17"/>
  <c r="O202" i="17" s="1"/>
  <c r="K202" i="17"/>
  <c r="L202" i="17"/>
  <c r="M202" i="17" s="1"/>
  <c r="I203" i="17"/>
  <c r="N203" i="17" s="1"/>
  <c r="J203" i="17"/>
  <c r="K203" i="17"/>
  <c r="L203" i="17"/>
  <c r="M203" i="17" s="1"/>
  <c r="I204" i="17"/>
  <c r="J204" i="17"/>
  <c r="O204" i="17" s="1"/>
  <c r="K204" i="17"/>
  <c r="L204" i="17"/>
  <c r="M204" i="17" s="1"/>
  <c r="I205" i="17"/>
  <c r="J205" i="17"/>
  <c r="O205" i="17" s="1"/>
  <c r="K205" i="17"/>
  <c r="L205" i="17"/>
  <c r="M205" i="17" s="1"/>
  <c r="I206" i="17"/>
  <c r="N206" i="17" s="1"/>
  <c r="J206" i="17"/>
  <c r="O206" i="17" s="1"/>
  <c r="K206" i="17"/>
  <c r="L206" i="17"/>
  <c r="I207" i="17"/>
  <c r="N207" i="17" s="1"/>
  <c r="J207" i="17"/>
  <c r="O207" i="17" s="1"/>
  <c r="K207" i="17"/>
  <c r="L207" i="17"/>
  <c r="M207" i="17" s="1"/>
  <c r="I208" i="17"/>
  <c r="J208" i="17"/>
  <c r="O208" i="17" s="1"/>
  <c r="K208" i="17"/>
  <c r="L208" i="17"/>
  <c r="M208" i="17" s="1"/>
  <c r="I209" i="17"/>
  <c r="J209" i="17"/>
  <c r="K209" i="17"/>
  <c r="L209" i="17"/>
  <c r="M209" i="17" s="1"/>
  <c r="I210" i="17"/>
  <c r="N210" i="17" s="1"/>
  <c r="J210" i="17"/>
  <c r="O210" i="17" s="1"/>
  <c r="K210" i="17"/>
  <c r="L210" i="17"/>
  <c r="I211" i="17"/>
  <c r="J211" i="17"/>
  <c r="O211" i="17" s="1"/>
  <c r="K211" i="17"/>
  <c r="L211" i="17"/>
  <c r="I212" i="17"/>
  <c r="N212" i="17" s="1"/>
  <c r="J212" i="17"/>
  <c r="O212" i="17" s="1"/>
  <c r="K212" i="17"/>
  <c r="L212" i="17"/>
  <c r="I213" i="17"/>
  <c r="N213" i="17" s="1"/>
  <c r="J213" i="17"/>
  <c r="K213" i="17"/>
  <c r="L213" i="17"/>
  <c r="M213" i="17" s="1"/>
  <c r="I214" i="17"/>
  <c r="N214" i="17" s="1"/>
  <c r="J214" i="17"/>
  <c r="O214" i="17" s="1"/>
  <c r="K214" i="17"/>
  <c r="L214" i="17"/>
  <c r="I215" i="17"/>
  <c r="N215" i="17" s="1"/>
  <c r="J215" i="17"/>
  <c r="O215" i="17" s="1"/>
  <c r="K215" i="17"/>
  <c r="L215" i="17"/>
  <c r="I216" i="17"/>
  <c r="N216" i="17" s="1"/>
  <c r="J216" i="17"/>
  <c r="O216" i="17" s="1"/>
  <c r="K216" i="17"/>
  <c r="L216" i="17"/>
  <c r="M216" i="17" s="1"/>
  <c r="I217" i="17"/>
  <c r="J217" i="17"/>
  <c r="K217" i="17"/>
  <c r="L217" i="17"/>
  <c r="I218" i="17"/>
  <c r="N218" i="17" s="1"/>
  <c r="J218" i="17"/>
  <c r="O218" i="17" s="1"/>
  <c r="K218" i="17"/>
  <c r="L218" i="17"/>
  <c r="I219" i="17"/>
  <c r="N219" i="17" s="1"/>
  <c r="J219" i="17"/>
  <c r="K219" i="17"/>
  <c r="L219" i="17"/>
  <c r="I220" i="17"/>
  <c r="N220" i="17" s="1"/>
  <c r="J220" i="17"/>
  <c r="O220" i="17" s="1"/>
  <c r="K220" i="17"/>
  <c r="L220" i="17"/>
  <c r="M220" i="17" s="1"/>
  <c r="I221" i="17"/>
  <c r="J221" i="17"/>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J228" i="17"/>
  <c r="O228" i="17" s="1"/>
  <c r="K228" i="17"/>
  <c r="L228" i="17"/>
  <c r="M228" i="17" s="1"/>
  <c r="I229" i="17"/>
  <c r="J229" i="17"/>
  <c r="K229" i="17"/>
  <c r="L229" i="17"/>
  <c r="M229" i="17" s="1"/>
  <c r="I230" i="17"/>
  <c r="J230" i="17"/>
  <c r="O230" i="17" s="1"/>
  <c r="K230" i="17"/>
  <c r="L230" i="17"/>
  <c r="I231" i="17"/>
  <c r="J231" i="17"/>
  <c r="K231" i="17"/>
  <c r="L231" i="17"/>
  <c r="I232" i="17"/>
  <c r="N232" i="17" s="1"/>
  <c r="J232" i="17"/>
  <c r="O232" i="17" s="1"/>
  <c r="K232" i="17"/>
  <c r="L232" i="17"/>
  <c r="M232" i="17" s="1"/>
  <c r="I233" i="17"/>
  <c r="N233" i="17" s="1"/>
  <c r="J233" i="17"/>
  <c r="K233" i="17"/>
  <c r="L233" i="17"/>
  <c r="M233" i="17" s="1"/>
  <c r="I234" i="17"/>
  <c r="N234" i="17" s="1"/>
  <c r="J234" i="17"/>
  <c r="O234" i="17" s="1"/>
  <c r="K234" i="17"/>
  <c r="L234" i="17"/>
  <c r="I235" i="17"/>
  <c r="N235" i="17" s="1"/>
  <c r="J235" i="17"/>
  <c r="O235" i="17" s="1"/>
  <c r="K235" i="17"/>
  <c r="L235" i="17"/>
  <c r="I236" i="17"/>
  <c r="J236" i="17"/>
  <c r="O236" i="17" s="1"/>
  <c r="K236" i="17"/>
  <c r="L236" i="17"/>
  <c r="M236" i="17" s="1"/>
  <c r="I237" i="17"/>
  <c r="J237" i="17"/>
  <c r="K237" i="17"/>
  <c r="L237" i="17"/>
  <c r="M237" i="17" s="1"/>
  <c r="I238" i="17"/>
  <c r="N238" i="17" s="1"/>
  <c r="J238" i="17"/>
  <c r="O238" i="17" s="1"/>
  <c r="K238" i="17"/>
  <c r="L238" i="17"/>
  <c r="I239" i="17"/>
  <c r="J239" i="17"/>
  <c r="K239" i="17"/>
  <c r="L239" i="17"/>
  <c r="M239" i="17" s="1"/>
  <c r="I240" i="17"/>
  <c r="N240" i="17" s="1"/>
  <c r="J240" i="17"/>
  <c r="O240" i="17" s="1"/>
  <c r="K240" i="17"/>
  <c r="L240" i="17"/>
  <c r="I241" i="17"/>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J245" i="17"/>
  <c r="K245" i="17"/>
  <c r="L245" i="17"/>
  <c r="M245" i="17" s="1"/>
  <c r="I246" i="17"/>
  <c r="N246" i="17" s="1"/>
  <c r="J246" i="17"/>
  <c r="K246" i="17"/>
  <c r="L246" i="17"/>
  <c r="M246" i="17" s="1"/>
  <c r="I247" i="17"/>
  <c r="J247" i="17"/>
  <c r="K247" i="17"/>
  <c r="L247" i="17"/>
  <c r="M247" i="17" s="1"/>
  <c r="I248" i="17"/>
  <c r="N248" i="17" s="1"/>
  <c r="J248" i="17"/>
  <c r="K248" i="17"/>
  <c r="L248" i="17"/>
  <c r="M248" i="17" s="1"/>
  <c r="I249" i="17"/>
  <c r="N249" i="17" s="1"/>
  <c r="J249" i="17"/>
  <c r="K249" i="17"/>
  <c r="L249" i="17"/>
  <c r="M249" i="17" s="1"/>
  <c r="I250" i="17"/>
  <c r="N250" i="17" s="1"/>
  <c r="J250" i="17"/>
  <c r="O250" i="17" s="1"/>
  <c r="K250" i="17"/>
  <c r="L250" i="17"/>
  <c r="I251" i="17"/>
  <c r="N251" i="17" s="1"/>
  <c r="J251" i="17"/>
  <c r="K251" i="17"/>
  <c r="L251" i="17"/>
  <c r="M251" i="17" s="1"/>
  <c r="I252" i="17"/>
  <c r="J252" i="17"/>
  <c r="O252" i="17" s="1"/>
  <c r="K252" i="17"/>
  <c r="L252" i="17"/>
  <c r="I253" i="17"/>
  <c r="J253" i="17"/>
  <c r="K253" i="17"/>
  <c r="L253" i="17"/>
  <c r="M253" i="17" s="1"/>
  <c r="I254" i="17"/>
  <c r="N254" i="17" s="1"/>
  <c r="J254" i="17"/>
  <c r="O254" i="17" s="1"/>
  <c r="K254" i="17"/>
  <c r="L254" i="17"/>
  <c r="I255" i="17"/>
  <c r="N255" i="17" s="1"/>
  <c r="J255" i="17"/>
  <c r="O255" i="17" s="1"/>
  <c r="K255" i="17"/>
  <c r="L255" i="17"/>
  <c r="I256" i="17"/>
  <c r="J256" i="17"/>
  <c r="O256" i="17" s="1"/>
  <c r="K256" i="17"/>
  <c r="L256" i="17"/>
  <c r="M256" i="17" s="1"/>
  <c r="I257" i="17"/>
  <c r="J257" i="17"/>
  <c r="K257" i="17"/>
  <c r="L257" i="17"/>
  <c r="M257" i="17" s="1"/>
  <c r="I258" i="17"/>
  <c r="N258" i="17" s="1"/>
  <c r="J258" i="17"/>
  <c r="O258" i="17" s="1"/>
  <c r="K258" i="17"/>
  <c r="L258" i="17"/>
  <c r="I259" i="17"/>
  <c r="J259" i="17"/>
  <c r="O259" i="17" s="1"/>
  <c r="K259" i="17"/>
  <c r="L259" i="17"/>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J263" i="17"/>
  <c r="O263" i="17" s="1"/>
  <c r="K263" i="17"/>
  <c r="L263" i="17"/>
  <c r="I264" i="17"/>
  <c r="N264" i="17" s="1"/>
  <c r="J264" i="17"/>
  <c r="O264" i="17" s="1"/>
  <c r="K264" i="17"/>
  <c r="L264" i="17"/>
  <c r="M264" i="17" s="1"/>
  <c r="I265" i="17"/>
  <c r="J265" i="17"/>
  <c r="K265" i="17"/>
  <c r="L265" i="17"/>
  <c r="M265" i="17" s="1"/>
  <c r="I266" i="17"/>
  <c r="N266" i="17" s="1"/>
  <c r="J266" i="17"/>
  <c r="O266" i="17" s="1"/>
  <c r="K266" i="17"/>
  <c r="L266" i="17"/>
  <c r="M266" i="17" s="1"/>
  <c r="I267" i="17"/>
  <c r="N267" i="17" s="1"/>
  <c r="J267" i="17"/>
  <c r="K267" i="17"/>
  <c r="L267" i="17"/>
  <c r="M267" i="17" s="1"/>
  <c r="I268" i="17"/>
  <c r="N268" i="17" s="1"/>
  <c r="J268" i="17"/>
  <c r="K268" i="17"/>
  <c r="L268" i="17"/>
  <c r="M268" i="17" s="1"/>
  <c r="I269" i="17"/>
  <c r="J269" i="17"/>
  <c r="K269" i="17"/>
  <c r="L269" i="17"/>
  <c r="M269" i="17" s="1"/>
  <c r="I270" i="17"/>
  <c r="N270" i="17" s="1"/>
  <c r="J270" i="17"/>
  <c r="O270" i="17" s="1"/>
  <c r="K270" i="17"/>
  <c r="L270" i="17"/>
  <c r="I271" i="17"/>
  <c r="J271" i="17"/>
  <c r="K271" i="17"/>
  <c r="L271" i="17"/>
  <c r="M271" i="17" s="1"/>
  <c r="I272" i="17"/>
  <c r="N272" i="17" s="1"/>
  <c r="J272" i="17"/>
  <c r="K272" i="17"/>
  <c r="L272" i="17"/>
  <c r="I273" i="17"/>
  <c r="J273" i="17"/>
  <c r="K273" i="17"/>
  <c r="L273" i="17"/>
  <c r="M273" i="17" s="1"/>
  <c r="I274" i="17"/>
  <c r="N274" i="17" s="1"/>
  <c r="J274" i="17"/>
  <c r="O274" i="17" s="1"/>
  <c r="K274" i="17"/>
  <c r="L274" i="17"/>
  <c r="I275" i="17"/>
  <c r="N275" i="17" s="1"/>
  <c r="J275" i="17"/>
  <c r="O275" i="17" s="1"/>
  <c r="K275" i="17"/>
  <c r="L275" i="17"/>
  <c r="I276" i="17"/>
  <c r="N276" i="17" s="1"/>
  <c r="J276" i="17"/>
  <c r="O276" i="17" s="1"/>
  <c r="K276" i="17"/>
  <c r="L276" i="17"/>
  <c r="I277" i="17"/>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J281" i="17"/>
  <c r="K281" i="17"/>
  <c r="L281" i="17"/>
  <c r="M281" i="17" s="1"/>
  <c r="I282" i="17"/>
  <c r="N282" i="17" s="1"/>
  <c r="J282" i="17"/>
  <c r="K282" i="17"/>
  <c r="L282" i="17"/>
  <c r="I283" i="17"/>
  <c r="N283" i="17" s="1"/>
  <c r="J283" i="17"/>
  <c r="K283" i="17"/>
  <c r="L283" i="17"/>
  <c r="I284" i="17"/>
  <c r="N284" i="17" s="1"/>
  <c r="J284" i="17"/>
  <c r="O284" i="17" s="1"/>
  <c r="K284" i="17"/>
  <c r="L284" i="17"/>
  <c r="M284" i="17" s="1"/>
  <c r="I285" i="17"/>
  <c r="J285" i="17"/>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J289" i="17"/>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J293" i="17"/>
  <c r="K293" i="17"/>
  <c r="L293" i="17"/>
  <c r="M293" i="17" s="1"/>
  <c r="I294" i="17"/>
  <c r="N294" i="17" s="1"/>
  <c r="J294" i="17"/>
  <c r="O294" i="17" s="1"/>
  <c r="K294" i="17"/>
  <c r="L294" i="17"/>
  <c r="I295" i="17"/>
  <c r="N295" i="17" s="1"/>
  <c r="J295" i="17"/>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K301" i="17"/>
  <c r="L301" i="17"/>
  <c r="M301" i="17" s="1"/>
  <c r="I302" i="17"/>
  <c r="N302" i="17" s="1"/>
  <c r="J302" i="17"/>
  <c r="O302" i="17" s="1"/>
  <c r="K302" i="17"/>
  <c r="L302" i="17"/>
  <c r="I303" i="17"/>
  <c r="J303" i="17"/>
  <c r="K303" i="17"/>
  <c r="L303" i="17"/>
  <c r="I304" i="17"/>
  <c r="N304" i="17" s="1"/>
  <c r="J304" i="17"/>
  <c r="K304" i="17"/>
  <c r="L304" i="17"/>
  <c r="I305" i="17"/>
  <c r="J305" i="17"/>
  <c r="K305" i="17"/>
  <c r="L305" i="17"/>
  <c r="I306" i="17"/>
  <c r="N306" i="17" s="1"/>
  <c r="J306" i="17"/>
  <c r="O306" i="17" s="1"/>
  <c r="K306" i="17"/>
  <c r="L306" i="17"/>
  <c r="M306" i="17" s="1"/>
  <c r="I307" i="17"/>
  <c r="J307" i="17"/>
  <c r="O307" i="17" s="1"/>
  <c r="K307" i="17"/>
  <c r="L307" i="17"/>
  <c r="M307" i="17" s="1"/>
  <c r="I308" i="17"/>
  <c r="J308" i="17"/>
  <c r="K308" i="17"/>
  <c r="L308" i="17"/>
  <c r="M308" i="17" s="1"/>
  <c r="I309" i="17"/>
  <c r="J309" i="17"/>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J313" i="17"/>
  <c r="K313" i="17"/>
  <c r="L313" i="17"/>
  <c r="M313" i="17" s="1"/>
  <c r="I314" i="17"/>
  <c r="N314" i="17" s="1"/>
  <c r="J314" i="17"/>
  <c r="O314" i="17" s="1"/>
  <c r="K314" i="17"/>
  <c r="L314" i="17"/>
  <c r="I315" i="17"/>
  <c r="N315" i="17" s="1"/>
  <c r="J315" i="17"/>
  <c r="O315" i="17" s="1"/>
  <c r="K315" i="17"/>
  <c r="L315" i="17"/>
  <c r="I316" i="17"/>
  <c r="N316" i="17" s="1"/>
  <c r="J316" i="17"/>
  <c r="O316" i="17" s="1"/>
  <c r="K316" i="17"/>
  <c r="L316" i="17"/>
  <c r="M316" i="17" s="1"/>
  <c r="I317" i="17"/>
  <c r="N317" i="17" s="1"/>
  <c r="J317" i="17"/>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J321" i="17"/>
  <c r="K321" i="17"/>
  <c r="L321" i="17"/>
  <c r="M321" i="17" s="1"/>
  <c r="I322" i="17"/>
  <c r="J322" i="17"/>
  <c r="O322" i="17" s="1"/>
  <c r="K322" i="17"/>
  <c r="L322" i="17"/>
  <c r="I323" i="17"/>
  <c r="J323" i="17"/>
  <c r="O323" i="17" s="1"/>
  <c r="K323" i="17"/>
  <c r="L323" i="17"/>
  <c r="I324" i="17"/>
  <c r="J324" i="17"/>
  <c r="O324" i="17" s="1"/>
  <c r="K324" i="17"/>
  <c r="L324" i="17"/>
  <c r="M324" i="17" s="1"/>
  <c r="I325" i="17"/>
  <c r="J325" i="17"/>
  <c r="K325" i="17"/>
  <c r="L325" i="17"/>
  <c r="M325" i="17" s="1"/>
  <c r="I326" i="17"/>
  <c r="N326" i="17" s="1"/>
  <c r="J326" i="17"/>
  <c r="O326" i="17" s="1"/>
  <c r="K326" i="17"/>
  <c r="L326" i="17"/>
  <c r="I327" i="17"/>
  <c r="J327" i="17"/>
  <c r="K327" i="17"/>
  <c r="L327" i="17"/>
  <c r="M327" i="17" s="1"/>
  <c r="I328" i="17"/>
  <c r="N328" i="17" s="1"/>
  <c r="J328" i="17"/>
  <c r="O328" i="17" s="1"/>
  <c r="K328" i="17"/>
  <c r="L328" i="17"/>
  <c r="M328" i="17" s="1"/>
  <c r="I329" i="17"/>
  <c r="J329" i="17"/>
  <c r="K329" i="17"/>
  <c r="L329" i="17"/>
  <c r="M329" i="17" s="1"/>
  <c r="I330" i="17"/>
  <c r="N330" i="17" s="1"/>
  <c r="J330" i="17"/>
  <c r="O330" i="17" s="1"/>
  <c r="K330" i="17"/>
  <c r="L330" i="17"/>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J337" i="17"/>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J341" i="17"/>
  <c r="K341" i="17"/>
  <c r="L341" i="17"/>
  <c r="M341" i="17" s="1"/>
  <c r="I342" i="17"/>
  <c r="N342" i="17" s="1"/>
  <c r="J342" i="17"/>
  <c r="O342" i="17" s="1"/>
  <c r="K342" i="17"/>
  <c r="L342" i="17"/>
  <c r="I343" i="17"/>
  <c r="J343" i="17"/>
  <c r="K343" i="17"/>
  <c r="L343" i="17"/>
  <c r="I344" i="17"/>
  <c r="J344" i="17"/>
  <c r="K344" i="17"/>
  <c r="L344" i="17"/>
  <c r="M344" i="17" s="1"/>
  <c r="I345" i="17"/>
  <c r="J345" i="17"/>
  <c r="O345" i="17" s="1"/>
  <c r="K345" i="17"/>
  <c r="L345" i="17"/>
  <c r="M345" i="17" s="1"/>
  <c r="I346" i="17"/>
  <c r="N346" i="17" s="1"/>
  <c r="J346" i="17"/>
  <c r="O346" i="17" s="1"/>
  <c r="K346" i="17"/>
  <c r="L346" i="17"/>
  <c r="I347" i="17"/>
  <c r="N347" i="17" s="1"/>
  <c r="J347" i="17"/>
  <c r="K347" i="17"/>
  <c r="L347" i="17"/>
  <c r="I348" i="17"/>
  <c r="J348" i="17"/>
  <c r="O348" i="17" s="1"/>
  <c r="K348" i="17"/>
  <c r="L348" i="17"/>
  <c r="M348" i="17" s="1"/>
  <c r="I349" i="17"/>
  <c r="J349" i="17"/>
  <c r="K349" i="17"/>
  <c r="L349" i="17"/>
  <c r="M349" i="17" s="1"/>
  <c r="I350" i="17"/>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K353" i="17"/>
  <c r="L353" i="17"/>
  <c r="M353" i="17" s="1"/>
  <c r="I354" i="17"/>
  <c r="J354" i="17"/>
  <c r="O354" i="17" s="1"/>
  <c r="K354" i="17"/>
  <c r="L354" i="17"/>
  <c r="I355" i="17"/>
  <c r="J355" i="17"/>
  <c r="O355" i="17" s="1"/>
  <c r="K355" i="17"/>
  <c r="L355" i="17"/>
  <c r="M355" i="17" s="1"/>
  <c r="I356" i="17"/>
  <c r="N356" i="17" s="1"/>
  <c r="J356" i="17"/>
  <c r="O356" i="17" s="1"/>
  <c r="K356" i="17"/>
  <c r="L356" i="17"/>
  <c r="M356" i="17" s="1"/>
  <c r="I357" i="17"/>
  <c r="J357" i="17"/>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J361" i="17"/>
  <c r="K361" i="17"/>
  <c r="L361" i="17"/>
  <c r="M361" i="17" s="1"/>
  <c r="I362" i="17"/>
  <c r="N362" i="17" s="1"/>
  <c r="J362" i="17"/>
  <c r="O362" i="17" s="1"/>
  <c r="K362" i="17"/>
  <c r="L362" i="17"/>
  <c r="I363" i="17"/>
  <c r="J363" i="17"/>
  <c r="O363" i="17" s="1"/>
  <c r="K363" i="17"/>
  <c r="L363" i="17"/>
  <c r="I364" i="17"/>
  <c r="N364" i="17" s="1"/>
  <c r="J364" i="17"/>
  <c r="O364" i="17" s="1"/>
  <c r="K364" i="17"/>
  <c r="L364" i="17"/>
  <c r="I365" i="17"/>
  <c r="J365" i="17"/>
  <c r="K365" i="17"/>
  <c r="L365" i="17"/>
  <c r="M365" i="17" s="1"/>
  <c r="I366" i="17"/>
  <c r="N366" i="17" s="1"/>
  <c r="J366" i="17"/>
  <c r="O366" i="17" s="1"/>
  <c r="K366" i="17"/>
  <c r="L366" i="17"/>
  <c r="I367" i="17"/>
  <c r="J367" i="17"/>
  <c r="K367" i="17"/>
  <c r="L367" i="17"/>
  <c r="I368" i="17"/>
  <c r="N368" i="17" s="1"/>
  <c r="J368" i="17"/>
  <c r="O368" i="17" s="1"/>
  <c r="K368" i="17"/>
  <c r="L368" i="17"/>
  <c r="M368" i="17" s="1"/>
  <c r="I369" i="17"/>
  <c r="N369" i="17" s="1"/>
  <c r="J369" i="17"/>
  <c r="O369" i="17" s="1"/>
  <c r="K369" i="17"/>
  <c r="L369" i="17"/>
  <c r="M369" i="17" s="1"/>
  <c r="I370" i="17"/>
  <c r="N370" i="17" s="1"/>
  <c r="J370" i="17"/>
  <c r="K370" i="17"/>
  <c r="L370" i="17"/>
  <c r="M370" i="17" s="1"/>
  <c r="I371" i="17"/>
  <c r="J371" i="17"/>
  <c r="O371" i="17" s="1"/>
  <c r="K371" i="17"/>
  <c r="L371" i="17"/>
  <c r="M371" i="17" s="1"/>
  <c r="I372" i="17"/>
  <c r="J372" i="17"/>
  <c r="K372" i="17"/>
  <c r="L372" i="17"/>
  <c r="M372" i="17" s="1"/>
  <c r="I373" i="17"/>
  <c r="J373" i="17"/>
  <c r="K373" i="17"/>
  <c r="L373" i="17"/>
  <c r="M373" i="17" s="1"/>
  <c r="I374" i="17"/>
  <c r="N374" i="17" s="1"/>
  <c r="J374" i="17"/>
  <c r="K374" i="17"/>
  <c r="L374" i="17"/>
  <c r="I375" i="17"/>
  <c r="J375" i="17"/>
  <c r="K375" i="17"/>
  <c r="L375" i="17"/>
  <c r="M375" i="17" s="1"/>
  <c r="I376" i="17"/>
  <c r="J376" i="17"/>
  <c r="O376" i="17" s="1"/>
  <c r="K376" i="17"/>
  <c r="L376" i="17"/>
  <c r="M376" i="17" s="1"/>
  <c r="I377" i="17"/>
  <c r="N377" i="17" s="1"/>
  <c r="J377" i="17"/>
  <c r="K377" i="17"/>
  <c r="L377" i="17"/>
  <c r="M377" i="17" s="1"/>
  <c r="I378" i="17"/>
  <c r="N378" i="17" s="1"/>
  <c r="J378" i="17"/>
  <c r="O378" i="17" s="1"/>
  <c r="K378" i="17"/>
  <c r="L378" i="17"/>
  <c r="I379" i="17"/>
  <c r="J379" i="17"/>
  <c r="O379" i="17" s="1"/>
  <c r="K379" i="17"/>
  <c r="L379" i="17"/>
  <c r="I380" i="17"/>
  <c r="J380" i="17"/>
  <c r="O380" i="17" s="1"/>
  <c r="K380" i="17"/>
  <c r="L380" i="17"/>
  <c r="M380" i="17" s="1"/>
  <c r="I381" i="17"/>
  <c r="J381" i="17"/>
  <c r="O381" i="17" s="1"/>
  <c r="K381" i="17"/>
  <c r="L381" i="17"/>
  <c r="M381" i="17" s="1"/>
  <c r="I382" i="17"/>
  <c r="N382" i="17" s="1"/>
  <c r="J382" i="17"/>
  <c r="O382" i="17" s="1"/>
  <c r="K382" i="17"/>
  <c r="L382" i="17"/>
  <c r="I383" i="17"/>
  <c r="N383" i="17" s="1"/>
  <c r="J383" i="17"/>
  <c r="K383" i="17"/>
  <c r="L383" i="17"/>
  <c r="I384" i="17"/>
  <c r="N384" i="17" s="1"/>
  <c r="J384" i="17"/>
  <c r="O384" i="17" s="1"/>
  <c r="K384" i="17"/>
  <c r="L384" i="17"/>
  <c r="M384" i="17" s="1"/>
  <c r="I385" i="17"/>
  <c r="J385" i="17"/>
  <c r="K385" i="17"/>
  <c r="L385" i="17"/>
  <c r="M385" i="17" s="1"/>
  <c r="I386" i="17"/>
  <c r="N386" i="17" s="1"/>
  <c r="J386" i="17"/>
  <c r="O386" i="17" s="1"/>
  <c r="K386" i="17"/>
  <c r="L386" i="17"/>
  <c r="I387" i="17"/>
  <c r="N387" i="17" s="1"/>
  <c r="J387" i="17"/>
  <c r="O387" i="17" s="1"/>
  <c r="K387" i="17"/>
  <c r="L387" i="17"/>
  <c r="I388" i="17"/>
  <c r="N388" i="17" s="1"/>
  <c r="J388" i="17"/>
  <c r="O388" i="17" s="1"/>
  <c r="K388" i="17"/>
  <c r="L388" i="17"/>
  <c r="M388" i="17" s="1"/>
  <c r="I389" i="17"/>
  <c r="J389" i="17"/>
  <c r="K389" i="17"/>
  <c r="L389" i="17"/>
  <c r="M389" i="17" s="1"/>
  <c r="I390" i="17"/>
  <c r="N390" i="17" s="1"/>
  <c r="J390" i="17"/>
  <c r="O390" i="17" s="1"/>
  <c r="K390" i="17"/>
  <c r="L390" i="17"/>
  <c r="M390" i="17" s="1"/>
  <c r="I391" i="17"/>
  <c r="J391" i="17"/>
  <c r="K391" i="17"/>
  <c r="L391" i="17"/>
  <c r="M391" i="17" s="1"/>
  <c r="I392" i="17"/>
  <c r="N392" i="17" s="1"/>
  <c r="J392" i="17"/>
  <c r="O392" i="17" s="1"/>
  <c r="K392" i="17"/>
  <c r="L392" i="17"/>
  <c r="M392" i="17" s="1"/>
  <c r="I393" i="17"/>
  <c r="J393" i="17"/>
  <c r="K393" i="17"/>
  <c r="L393" i="17"/>
  <c r="M393" i="17" s="1"/>
  <c r="I394" i="17"/>
  <c r="N394" i="17" s="1"/>
  <c r="J394" i="17"/>
  <c r="O394" i="17" s="1"/>
  <c r="K394" i="17"/>
  <c r="L394" i="17"/>
  <c r="I395" i="17"/>
  <c r="J395" i="17"/>
  <c r="K395" i="17"/>
  <c r="L395" i="17"/>
  <c r="M395" i="17" s="1"/>
  <c r="I396" i="17"/>
  <c r="N396" i="17" s="1"/>
  <c r="J396" i="17"/>
  <c r="O396" i="17" s="1"/>
  <c r="K396" i="17"/>
  <c r="L396" i="17"/>
  <c r="M396" i="17" s="1"/>
  <c r="I397" i="17"/>
  <c r="N397" i="17" s="1"/>
  <c r="J397" i="17"/>
  <c r="K397" i="17"/>
  <c r="L397" i="17"/>
  <c r="M397" i="17" s="1"/>
  <c r="I398" i="17"/>
  <c r="N398" i="17" s="1"/>
  <c r="J398" i="17"/>
  <c r="O398" i="17" s="1"/>
  <c r="K398" i="17"/>
  <c r="L398" i="17"/>
  <c r="I399" i="17"/>
  <c r="J399" i="17"/>
  <c r="K399" i="17"/>
  <c r="L399" i="17"/>
  <c r="I400" i="17"/>
  <c r="N400" i="17" s="1"/>
  <c r="J400" i="17"/>
  <c r="O400" i="17" s="1"/>
  <c r="K400" i="17"/>
  <c r="L400" i="17"/>
  <c r="I401" i="17"/>
  <c r="J401" i="17"/>
  <c r="O401" i="17" s="1"/>
  <c r="K401" i="17"/>
  <c r="L401" i="17"/>
  <c r="M401" i="17" s="1"/>
  <c r="I402" i="17"/>
  <c r="N402" i="17" s="1"/>
  <c r="J402" i="17"/>
  <c r="K402" i="17"/>
  <c r="L402" i="17"/>
  <c r="I403" i="17"/>
  <c r="N403" i="17" s="1"/>
  <c r="J403" i="17"/>
  <c r="O403" i="17" s="1"/>
  <c r="K403" i="17"/>
  <c r="L403" i="17"/>
  <c r="I404" i="17"/>
  <c r="N404" i="17" s="1"/>
  <c r="J404" i="17"/>
  <c r="K404" i="17"/>
  <c r="L404" i="17"/>
  <c r="M404" i="17" s="1"/>
  <c r="I405" i="17"/>
  <c r="J405" i="17"/>
  <c r="O405" i="17" s="1"/>
  <c r="K405" i="17"/>
  <c r="L405" i="17"/>
  <c r="M405" i="17" s="1"/>
  <c r="I406" i="17"/>
  <c r="N406" i="17" s="1"/>
  <c r="J406" i="17"/>
  <c r="O406" i="17" s="1"/>
  <c r="K406" i="17"/>
  <c r="L406" i="17"/>
  <c r="M406" i="17" s="1"/>
  <c r="I407" i="17"/>
  <c r="N407" i="17" s="1"/>
  <c r="J407" i="17"/>
  <c r="K407" i="17"/>
  <c r="L407" i="17"/>
  <c r="M407" i="17" s="1"/>
  <c r="I408" i="17"/>
  <c r="N408" i="17" s="1"/>
  <c r="J408" i="17"/>
  <c r="O408" i="17" s="1"/>
  <c r="K408" i="17"/>
  <c r="L408" i="17"/>
  <c r="M408" i="17" s="1"/>
  <c r="I409" i="17"/>
  <c r="J409" i="17"/>
  <c r="K409" i="17"/>
  <c r="L409" i="17"/>
  <c r="M409" i="17" s="1"/>
  <c r="I410" i="17"/>
  <c r="N410" i="17" s="1"/>
  <c r="J410" i="17"/>
  <c r="O410" i="17" s="1"/>
  <c r="K410" i="17"/>
  <c r="L410" i="17"/>
  <c r="M410" i="17" s="1"/>
  <c r="I411" i="17"/>
  <c r="J411" i="17"/>
  <c r="O411" i="17" s="1"/>
  <c r="K411" i="17"/>
  <c r="L411" i="17"/>
  <c r="I412" i="17"/>
  <c r="J412" i="17"/>
  <c r="O412" i="17" s="1"/>
  <c r="K412" i="17"/>
  <c r="L412" i="17"/>
  <c r="M412" i="17" s="1"/>
  <c r="I413" i="17"/>
  <c r="J413" i="17"/>
  <c r="O413" i="17" s="1"/>
  <c r="K413" i="17"/>
  <c r="L413" i="17"/>
  <c r="M413" i="17" s="1"/>
  <c r="I414" i="17"/>
  <c r="N414" i="17" s="1"/>
  <c r="J414" i="17"/>
  <c r="O414" i="17" s="1"/>
  <c r="K414" i="17"/>
  <c r="L414" i="17"/>
  <c r="I415" i="17"/>
  <c r="N415" i="17" s="1"/>
  <c r="J415" i="17"/>
  <c r="K415" i="17"/>
  <c r="L415" i="17"/>
  <c r="M415" i="17" s="1"/>
  <c r="I416" i="17"/>
  <c r="N416" i="17" s="1"/>
  <c r="J416" i="17"/>
  <c r="O416" i="17" s="1"/>
  <c r="K416" i="17"/>
  <c r="L416" i="17"/>
  <c r="M416" i="17" s="1"/>
  <c r="I417" i="17"/>
  <c r="N417" i="17" s="1"/>
  <c r="J417" i="17"/>
  <c r="K417" i="17"/>
  <c r="L417" i="17"/>
  <c r="M417" i="17" s="1"/>
  <c r="I418" i="17"/>
  <c r="N418" i="17" s="1"/>
  <c r="J418" i="17"/>
  <c r="O418" i="17" s="1"/>
  <c r="K418" i="17"/>
  <c r="L418" i="17"/>
  <c r="I419" i="17"/>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J423" i="17"/>
  <c r="O423" i="17" s="1"/>
  <c r="K423" i="17"/>
  <c r="L423" i="17"/>
  <c r="I424" i="17"/>
  <c r="N424" i="17" s="1"/>
  <c r="J424" i="17"/>
  <c r="O424" i="17" s="1"/>
  <c r="K424" i="17"/>
  <c r="L424" i="17"/>
  <c r="M424" i="17" s="1"/>
  <c r="I425" i="17"/>
  <c r="J425" i="17"/>
  <c r="K425" i="17"/>
  <c r="L425" i="17"/>
  <c r="M425" i="17" s="1"/>
  <c r="I426" i="17"/>
  <c r="N426" i="17" s="1"/>
  <c r="J426" i="17"/>
  <c r="O426" i="17" s="1"/>
  <c r="K426" i="17"/>
  <c r="L426" i="17"/>
  <c r="M426" i="17" s="1"/>
  <c r="I427" i="17"/>
  <c r="N427" i="17" s="1"/>
  <c r="J427" i="17"/>
  <c r="K427" i="17"/>
  <c r="L427" i="17"/>
  <c r="M427" i="17" s="1"/>
  <c r="I428" i="17"/>
  <c r="N428" i="17" s="1"/>
  <c r="J428" i="17"/>
  <c r="K428" i="17"/>
  <c r="L428" i="17"/>
  <c r="I429" i="17"/>
  <c r="J429" i="17"/>
  <c r="K429" i="17"/>
  <c r="L429" i="17"/>
  <c r="I430" i="17"/>
  <c r="N430" i="17" s="1"/>
  <c r="J430" i="17"/>
  <c r="O430" i="17" s="1"/>
  <c r="K430" i="17"/>
  <c r="L430" i="17"/>
  <c r="I431" i="17"/>
  <c r="J431" i="17"/>
  <c r="K431" i="17"/>
  <c r="L431" i="17"/>
  <c r="I432" i="17"/>
  <c r="N432" i="17" s="1"/>
  <c r="J432" i="17"/>
  <c r="O432" i="17" s="1"/>
  <c r="K432" i="17"/>
  <c r="L432" i="17"/>
  <c r="M432" i="17" s="1"/>
  <c r="I433" i="17"/>
  <c r="J433" i="17"/>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I439" i="17"/>
  <c r="J439" i="17"/>
  <c r="K439" i="17"/>
  <c r="L439" i="17"/>
  <c r="I440" i="17"/>
  <c r="J440" i="17"/>
  <c r="O440" i="17" s="1"/>
  <c r="K440" i="17"/>
  <c r="L440" i="17"/>
  <c r="M440" i="17" s="1"/>
  <c r="I441" i="17"/>
  <c r="J441" i="17"/>
  <c r="O441" i="17" s="1"/>
  <c r="K441" i="17"/>
  <c r="L441" i="17"/>
  <c r="M441" i="17" s="1"/>
  <c r="I442" i="17"/>
  <c r="N442" i="17" s="1"/>
  <c r="J442" i="17"/>
  <c r="O442" i="17" s="1"/>
  <c r="K442" i="17"/>
  <c r="L442" i="17"/>
  <c r="I443" i="17"/>
  <c r="J443" i="17"/>
  <c r="O443" i="17" s="1"/>
  <c r="K443" i="17"/>
  <c r="L443" i="17"/>
  <c r="M443" i="17" s="1"/>
  <c r="I444" i="17"/>
  <c r="N444" i="17" s="1"/>
  <c r="J444" i="17"/>
  <c r="O444" i="17" s="1"/>
  <c r="K444" i="17"/>
  <c r="L444" i="17"/>
  <c r="M444" i="17" s="1"/>
  <c r="I445" i="17"/>
  <c r="J445" i="17"/>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J449" i="17"/>
  <c r="K449" i="17"/>
  <c r="L449" i="17"/>
  <c r="M449" i="17" s="1"/>
  <c r="I450" i="17"/>
  <c r="N450" i="17" s="1"/>
  <c r="J450" i="17"/>
  <c r="O450" i="17" s="1"/>
  <c r="K450" i="17"/>
  <c r="L450" i="17"/>
  <c r="I451" i="17"/>
  <c r="J451" i="17"/>
  <c r="O451" i="17" s="1"/>
  <c r="K451" i="17"/>
  <c r="L451" i="17"/>
  <c r="I452" i="17"/>
  <c r="N452" i="17" s="1"/>
  <c r="J452" i="17"/>
  <c r="O452" i="17" s="1"/>
  <c r="K452" i="17"/>
  <c r="L452" i="17"/>
  <c r="M452" i="17" s="1"/>
  <c r="I453" i="17"/>
  <c r="J453" i="17"/>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K457" i="17"/>
  <c r="L457" i="17"/>
  <c r="M457" i="17" s="1"/>
  <c r="I458" i="17"/>
  <c r="N458" i="17" s="1"/>
  <c r="J458" i="17"/>
  <c r="O458" i="17" s="1"/>
  <c r="K458" i="17"/>
  <c r="L458" i="17"/>
  <c r="I459" i="17"/>
  <c r="J459" i="17"/>
  <c r="O459" i="17" s="1"/>
  <c r="K459" i="17"/>
  <c r="L459" i="17"/>
  <c r="I460" i="17"/>
  <c r="J460" i="17"/>
  <c r="O460" i="17" s="1"/>
  <c r="K460" i="17"/>
  <c r="L460" i="17"/>
  <c r="I461" i="17"/>
  <c r="J461" i="17"/>
  <c r="K461" i="17"/>
  <c r="L461" i="17"/>
  <c r="M461" i="17" s="1"/>
  <c r="I462" i="17"/>
  <c r="J462" i="17"/>
  <c r="O462" i="17" s="1"/>
  <c r="K462" i="17"/>
  <c r="L462" i="17"/>
  <c r="M462" i="17" s="1"/>
  <c r="I463" i="17"/>
  <c r="J463" i="17"/>
  <c r="O463" i="17" s="1"/>
  <c r="K463" i="17"/>
  <c r="L463" i="17"/>
  <c r="M463" i="17" s="1"/>
  <c r="I464" i="17"/>
  <c r="N464" i="17" s="1"/>
  <c r="J464" i="17"/>
  <c r="O464" i="17" s="1"/>
  <c r="K464" i="17"/>
  <c r="L464" i="17"/>
  <c r="M464" i="17" s="1"/>
  <c r="I465" i="17"/>
  <c r="J465" i="17"/>
  <c r="O465" i="17" s="1"/>
  <c r="K465" i="17"/>
  <c r="L465" i="17"/>
  <c r="M465" i="17" s="1"/>
  <c r="I466" i="17"/>
  <c r="N466" i="17" s="1"/>
  <c r="J466" i="17"/>
  <c r="K466" i="17"/>
  <c r="L466" i="17"/>
  <c r="I467" i="17"/>
  <c r="J467" i="17"/>
  <c r="O467" i="17" s="1"/>
  <c r="K467" i="17"/>
  <c r="L467" i="17"/>
  <c r="I468" i="17"/>
  <c r="N468" i="17" s="1"/>
  <c r="J468" i="17"/>
  <c r="K468" i="17"/>
  <c r="L468" i="17"/>
  <c r="M468" i="17" s="1"/>
  <c r="I469" i="17"/>
  <c r="J469" i="17"/>
  <c r="K469" i="17"/>
  <c r="L469" i="17"/>
  <c r="M469" i="17" s="1"/>
  <c r="I470" i="17"/>
  <c r="N470" i="17" s="1"/>
  <c r="J470" i="17"/>
  <c r="O470" i="17" s="1"/>
  <c r="K470" i="17"/>
  <c r="L470" i="17"/>
  <c r="I471" i="17"/>
  <c r="N471" i="17" s="1"/>
  <c r="J471" i="17"/>
  <c r="K471" i="17"/>
  <c r="L471" i="17"/>
  <c r="I472" i="17"/>
  <c r="N472" i="17" s="1"/>
  <c r="J472" i="17"/>
  <c r="O472" i="17" s="1"/>
  <c r="K472" i="17"/>
  <c r="L472" i="17"/>
  <c r="M472" i="17" s="1"/>
  <c r="I473" i="17"/>
  <c r="J473" i="17"/>
  <c r="K473" i="17"/>
  <c r="L473" i="17"/>
  <c r="M473" i="17" s="1"/>
  <c r="I474" i="17"/>
  <c r="N474" i="17" s="1"/>
  <c r="J474" i="17"/>
  <c r="O474" i="17" s="1"/>
  <c r="K474" i="17"/>
  <c r="L474" i="17"/>
  <c r="M474" i="17" s="1"/>
  <c r="I475" i="17"/>
  <c r="N475" i="17" s="1"/>
  <c r="J475" i="17"/>
  <c r="K475" i="17"/>
  <c r="L475" i="17"/>
  <c r="M475" i="17" s="1"/>
  <c r="I476" i="17"/>
  <c r="N476" i="17" s="1"/>
  <c r="J476" i="17"/>
  <c r="O476" i="17" s="1"/>
  <c r="K476" i="17"/>
  <c r="L476" i="17"/>
  <c r="M476" i="17" s="1"/>
  <c r="I477" i="17"/>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I483" i="17"/>
  <c r="J483" i="17"/>
  <c r="O483" i="17" s="1"/>
  <c r="K483" i="17"/>
  <c r="L483" i="17"/>
  <c r="I484" i="17"/>
  <c r="J484" i="17"/>
  <c r="O484" i="17" s="1"/>
  <c r="K484" i="17"/>
  <c r="L484" i="17"/>
  <c r="I485" i="17"/>
  <c r="J485" i="17"/>
  <c r="O485" i="17" s="1"/>
  <c r="K485" i="17"/>
  <c r="L485" i="17"/>
  <c r="M485" i="17" s="1"/>
  <c r="I486" i="17"/>
  <c r="N486" i="17" s="1"/>
  <c r="J486" i="17"/>
  <c r="O486" i="17" s="1"/>
  <c r="K486" i="17"/>
  <c r="L486" i="17"/>
  <c r="I487" i="17"/>
  <c r="J487" i="17"/>
  <c r="K487" i="17"/>
  <c r="L487" i="17"/>
  <c r="I488" i="17"/>
  <c r="N488" i="17" s="1"/>
  <c r="J488" i="17"/>
  <c r="O488" i="17" s="1"/>
  <c r="K488" i="17"/>
  <c r="L488" i="17"/>
  <c r="M488" i="17" s="1"/>
  <c r="I489" i="17"/>
  <c r="N489" i="17" s="1"/>
  <c r="J489" i="17"/>
  <c r="K489" i="17"/>
  <c r="L489" i="17"/>
  <c r="M489" i="17" s="1"/>
  <c r="I490" i="17"/>
  <c r="J490" i="17"/>
  <c r="O490" i="17" s="1"/>
  <c r="K490" i="17"/>
  <c r="L490" i="17"/>
  <c r="I491" i="17"/>
  <c r="J491" i="17"/>
  <c r="K491" i="17"/>
  <c r="L491" i="17"/>
  <c r="I492" i="17"/>
  <c r="N492" i="17" s="1"/>
  <c r="J492" i="17"/>
  <c r="K492" i="17"/>
  <c r="L492" i="17"/>
  <c r="M492" i="17" s="1"/>
  <c r="I493" i="17"/>
  <c r="J493" i="17"/>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K497" i="17"/>
  <c r="L497" i="17"/>
  <c r="M497" i="17" s="1"/>
  <c r="I498" i="17"/>
  <c r="N498" i="17" s="1"/>
  <c r="J498" i="17"/>
  <c r="O498" i="17" s="1"/>
  <c r="K498" i="17"/>
  <c r="L498" i="17"/>
  <c r="M498" i="17" s="1"/>
  <c r="I499" i="17"/>
  <c r="J499" i="17"/>
  <c r="O499" i="17" s="1"/>
  <c r="K499" i="17"/>
  <c r="L499" i="17"/>
  <c r="M499" i="17" s="1"/>
  <c r="I500" i="17"/>
  <c r="N500" i="17" s="1"/>
  <c r="J500" i="17"/>
  <c r="K500" i="17"/>
  <c r="L500" i="17"/>
  <c r="M500" i="17" s="1"/>
  <c r="I501" i="17"/>
  <c r="J501" i="17"/>
  <c r="K501" i="17"/>
  <c r="L501" i="17"/>
  <c r="M501" i="17" s="1"/>
  <c r="I502" i="17"/>
  <c r="N502" i="17" s="1"/>
  <c r="J502" i="17"/>
  <c r="K502" i="17"/>
  <c r="L502" i="17"/>
  <c r="I503" i="17"/>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J507" i="17"/>
  <c r="O507" i="17" s="1"/>
  <c r="K507" i="17"/>
  <c r="L507" i="17"/>
  <c r="I508" i="17"/>
  <c r="N508" i="17" s="1"/>
  <c r="J508" i="17"/>
  <c r="O508" i="17" s="1"/>
  <c r="K508" i="17"/>
  <c r="L508" i="17"/>
  <c r="M508" i="17" s="1"/>
  <c r="I509" i="17"/>
  <c r="J509" i="17"/>
  <c r="K509" i="17"/>
  <c r="L509" i="17"/>
  <c r="M509" i="17" s="1"/>
  <c r="I510" i="17"/>
  <c r="N510" i="17" s="1"/>
  <c r="J510" i="17"/>
  <c r="O510" i="17" s="1"/>
  <c r="K510" i="17"/>
  <c r="L510" i="17"/>
  <c r="I511" i="17"/>
  <c r="J511" i="17"/>
  <c r="K511" i="17"/>
  <c r="L511" i="17"/>
  <c r="I512" i="17"/>
  <c r="N512" i="17" s="1"/>
  <c r="J512" i="17"/>
  <c r="O512" i="17" s="1"/>
  <c r="K512" i="17"/>
  <c r="L512" i="17"/>
  <c r="M512" i="17" s="1"/>
  <c r="I513" i="17"/>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K517" i="17"/>
  <c r="L517" i="17"/>
  <c r="M517" i="17" s="1"/>
  <c r="I518" i="17"/>
  <c r="N518" i="17" s="1"/>
  <c r="J518" i="17"/>
  <c r="O518" i="17" s="1"/>
  <c r="K518" i="17"/>
  <c r="L518" i="17"/>
  <c r="I519" i="17"/>
  <c r="J519" i="17"/>
  <c r="K519" i="17"/>
  <c r="L519" i="17"/>
  <c r="M519" i="17" s="1"/>
  <c r="I520" i="17"/>
  <c r="N520" i="17" s="1"/>
  <c r="J520" i="17"/>
  <c r="O520" i="17" s="1"/>
  <c r="K520" i="17"/>
  <c r="L520" i="17"/>
  <c r="M520" i="17" s="1"/>
  <c r="I521" i="17"/>
  <c r="J521" i="17"/>
  <c r="K521" i="17"/>
  <c r="L521" i="17"/>
  <c r="M521" i="17" s="1"/>
  <c r="I522" i="17"/>
  <c r="N522" i="17" s="1"/>
  <c r="J522" i="17"/>
  <c r="O522" i="17" s="1"/>
  <c r="K522" i="17"/>
  <c r="L522" i="17"/>
  <c r="I523" i="17"/>
  <c r="N523" i="17" s="1"/>
  <c r="J523" i="17"/>
  <c r="K523" i="17"/>
  <c r="L523" i="17"/>
  <c r="I524" i="17"/>
  <c r="J524" i="17"/>
  <c r="K524" i="17"/>
  <c r="L524" i="17"/>
  <c r="I525" i="17"/>
  <c r="J525" i="17"/>
  <c r="O525" i="17" s="1"/>
  <c r="K525" i="17"/>
  <c r="L525" i="17"/>
  <c r="M525" i="17" s="1"/>
  <c r="I526" i="17"/>
  <c r="N526" i="17" s="1"/>
  <c r="J526" i="17"/>
  <c r="O526" i="17" s="1"/>
  <c r="K526" i="17"/>
  <c r="L526" i="17"/>
  <c r="I527" i="17"/>
  <c r="J527" i="17"/>
  <c r="O527" i="17" s="1"/>
  <c r="K527" i="17"/>
  <c r="L527" i="17"/>
  <c r="I528" i="17"/>
  <c r="N528" i="17" s="1"/>
  <c r="J528" i="17"/>
  <c r="O528" i="17" s="1"/>
  <c r="K528" i="17"/>
  <c r="L528" i="17"/>
  <c r="M528" i="17" s="1"/>
  <c r="I529" i="17"/>
  <c r="J529" i="17"/>
  <c r="K529" i="17"/>
  <c r="L529" i="17"/>
  <c r="M529" i="17" s="1"/>
  <c r="I530" i="17"/>
  <c r="N530" i="17" s="1"/>
  <c r="J530" i="17"/>
  <c r="O530" i="17" s="1"/>
  <c r="K530" i="17"/>
  <c r="L530" i="17"/>
  <c r="I531" i="17"/>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K535" i="17"/>
  <c r="L535" i="17"/>
  <c r="M535" i="17" s="1"/>
  <c r="I536" i="17"/>
  <c r="J536" i="17"/>
  <c r="O536" i="17" s="1"/>
  <c r="K536" i="17"/>
  <c r="L536" i="17"/>
  <c r="M536" i="17" s="1"/>
  <c r="I537" i="17"/>
  <c r="J537" i="17"/>
  <c r="K537" i="17"/>
  <c r="L537" i="17"/>
  <c r="M537" i="17" s="1"/>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J541" i="17"/>
  <c r="K541" i="17"/>
  <c r="L541" i="17"/>
  <c r="M541" i="17" s="1"/>
  <c r="I542" i="17"/>
  <c r="N542" i="17" s="1"/>
  <c r="J542" i="17"/>
  <c r="O542" i="17" s="1"/>
  <c r="K542" i="17"/>
  <c r="L542" i="17"/>
  <c r="I543" i="17"/>
  <c r="J543" i="17"/>
  <c r="K543" i="17"/>
  <c r="L543" i="17"/>
  <c r="I544" i="17"/>
  <c r="N544" i="17" s="1"/>
  <c r="J544" i="17"/>
  <c r="O544" i="17" s="1"/>
  <c r="K544" i="17"/>
  <c r="L544" i="17"/>
  <c r="I545" i="17"/>
  <c r="J545" i="17"/>
  <c r="O545" i="17" s="1"/>
  <c r="K545" i="17"/>
  <c r="L545" i="17"/>
  <c r="I546" i="17"/>
  <c r="N546" i="17" s="1"/>
  <c r="J546" i="17"/>
  <c r="O546" i="17" s="1"/>
  <c r="K546" i="17"/>
  <c r="L546" i="17"/>
  <c r="M546" i="17" s="1"/>
  <c r="I547" i="17"/>
  <c r="J547" i="17"/>
  <c r="O547" i="17" s="1"/>
  <c r="K547" i="17"/>
  <c r="L547" i="17"/>
  <c r="I548" i="17"/>
  <c r="J548" i="17"/>
  <c r="O548" i="17" s="1"/>
  <c r="K548" i="17"/>
  <c r="L548" i="17"/>
  <c r="I549" i="17"/>
  <c r="J549" i="17"/>
  <c r="K549" i="17"/>
  <c r="L549" i="17"/>
  <c r="I550" i="17"/>
  <c r="N550" i="17" s="1"/>
  <c r="J550" i="17"/>
  <c r="O550" i="17" s="1"/>
  <c r="K550" i="17"/>
  <c r="L550" i="17"/>
  <c r="I551" i="17"/>
  <c r="N551" i="17" s="1"/>
  <c r="J551" i="17"/>
  <c r="O551" i="17" s="1"/>
  <c r="K551" i="17"/>
  <c r="L551" i="17"/>
  <c r="I552" i="17"/>
  <c r="N552" i="17" s="1"/>
  <c r="J552" i="17"/>
  <c r="O552" i="17" s="1"/>
  <c r="K552" i="17"/>
  <c r="L552" i="17"/>
  <c r="M552" i="17" s="1"/>
  <c r="I553" i="17"/>
  <c r="J553" i="17"/>
  <c r="K553" i="17"/>
  <c r="L553" i="17"/>
  <c r="M553" i="17" s="1"/>
  <c r="I554" i="17"/>
  <c r="N554" i="17" s="1"/>
  <c r="J554" i="17"/>
  <c r="O554" i="17" s="1"/>
  <c r="K554" i="17"/>
  <c r="L554" i="17"/>
  <c r="M554" i="17" s="1"/>
  <c r="I555" i="17"/>
  <c r="J555" i="17"/>
  <c r="O555" i="17" s="1"/>
  <c r="K555" i="17"/>
  <c r="L555" i="17"/>
  <c r="I556" i="17"/>
  <c r="N556" i="17" s="1"/>
  <c r="J556" i="17"/>
  <c r="O556" i="17" s="1"/>
  <c r="K556" i="17"/>
  <c r="L556" i="17"/>
  <c r="M556" i="17" s="1"/>
  <c r="I557" i="17"/>
  <c r="J557" i="17"/>
  <c r="K557" i="17"/>
  <c r="L557" i="17"/>
  <c r="M557" i="17" s="1"/>
  <c r="I558" i="17"/>
  <c r="N558" i="17" s="1"/>
  <c r="J558" i="17"/>
  <c r="O558" i="17" s="1"/>
  <c r="K558" i="17"/>
  <c r="L558" i="17"/>
  <c r="M558" i="17" s="1"/>
  <c r="I559" i="17"/>
  <c r="N559" i="17" s="1"/>
  <c r="J559" i="17"/>
  <c r="K559" i="17"/>
  <c r="L559" i="17"/>
  <c r="M559" i="17" s="1"/>
  <c r="I560" i="17"/>
  <c r="N560" i="17" s="1"/>
  <c r="J560" i="17"/>
  <c r="K560" i="17"/>
  <c r="L560" i="17"/>
  <c r="M560" i="17" s="1"/>
  <c r="I561" i="17"/>
  <c r="J561" i="17"/>
  <c r="K561" i="17"/>
  <c r="L561" i="17"/>
  <c r="M561" i="17" s="1"/>
  <c r="I562" i="17"/>
  <c r="N562" i="17" s="1"/>
  <c r="J562" i="17"/>
  <c r="O562" i="17" s="1"/>
  <c r="K562" i="17"/>
  <c r="L562" i="17"/>
  <c r="I563" i="17"/>
  <c r="J563" i="17"/>
  <c r="O563" i="17" s="1"/>
  <c r="K563" i="17"/>
  <c r="L563" i="17"/>
  <c r="M563" i="17" s="1"/>
  <c r="I564" i="17"/>
  <c r="N564" i="17" s="1"/>
  <c r="J564" i="17"/>
  <c r="K564" i="17"/>
  <c r="L564" i="17"/>
  <c r="M564" i="17" s="1"/>
  <c r="I565" i="17"/>
  <c r="J565" i="17"/>
  <c r="K565" i="17"/>
  <c r="L565" i="17"/>
  <c r="M565" i="17" s="1"/>
  <c r="I566" i="17"/>
  <c r="N566" i="17" s="1"/>
  <c r="J566" i="17"/>
  <c r="O566" i="17" s="1"/>
  <c r="K566" i="17"/>
  <c r="L566" i="17"/>
  <c r="I567" i="17"/>
  <c r="J567" i="17"/>
  <c r="O567" i="17" s="1"/>
  <c r="K567" i="17"/>
  <c r="L567" i="17"/>
  <c r="I568" i="17"/>
  <c r="J568" i="17"/>
  <c r="O568" i="17" s="1"/>
  <c r="K568" i="17"/>
  <c r="L568" i="17"/>
  <c r="M568" i="17" s="1"/>
  <c r="I569" i="17"/>
  <c r="N569" i="17" s="1"/>
  <c r="J569" i="17"/>
  <c r="O569" i="17" s="1"/>
  <c r="K569" i="17"/>
  <c r="L569" i="17"/>
  <c r="M569" i="17" s="1"/>
  <c r="I570" i="17"/>
  <c r="N570" i="17" s="1"/>
  <c r="J570" i="17"/>
  <c r="O570" i="17" s="1"/>
  <c r="K570" i="17"/>
  <c r="L570" i="17"/>
  <c r="I571" i="17"/>
  <c r="J571" i="17"/>
  <c r="K571" i="17"/>
  <c r="L571" i="17"/>
  <c r="M571" i="17" s="1"/>
  <c r="I572" i="17"/>
  <c r="J572" i="17"/>
  <c r="O572" i="17" s="1"/>
  <c r="K572" i="17"/>
  <c r="L572" i="17"/>
  <c r="M572" i="17" s="1"/>
  <c r="I573" i="17"/>
  <c r="N573" i="17" s="1"/>
  <c r="J573" i="17"/>
  <c r="K573" i="17"/>
  <c r="L573" i="17"/>
  <c r="M573" i="17" s="1"/>
  <c r="I574" i="17"/>
  <c r="N574" i="17" s="1"/>
  <c r="J574" i="17"/>
  <c r="O574" i="17" s="1"/>
  <c r="K574" i="17"/>
  <c r="L574" i="17"/>
  <c r="I575" i="17"/>
  <c r="J575" i="17"/>
  <c r="O575" i="17" s="1"/>
  <c r="K575" i="17"/>
  <c r="L575" i="17"/>
  <c r="I576" i="17"/>
  <c r="N576" i="17" s="1"/>
  <c r="J576" i="17"/>
  <c r="O576" i="17" s="1"/>
  <c r="K576" i="17"/>
  <c r="L576" i="17"/>
  <c r="I577" i="17"/>
  <c r="J577" i="17"/>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K581" i="17"/>
  <c r="L581" i="17"/>
  <c r="M581" i="17" s="1"/>
  <c r="I582" i="17"/>
  <c r="N582" i="17" s="1"/>
  <c r="J582" i="17"/>
  <c r="O582" i="17" s="1"/>
  <c r="K582" i="17"/>
  <c r="L582" i="17"/>
  <c r="I583" i="17"/>
  <c r="J583" i="17"/>
  <c r="K583" i="17"/>
  <c r="L583" i="17"/>
  <c r="M583" i="17" s="1"/>
  <c r="I584" i="17"/>
  <c r="N584" i="17" s="1"/>
  <c r="J584" i="17"/>
  <c r="O584" i="17" s="1"/>
  <c r="K584" i="17"/>
  <c r="L584" i="17"/>
  <c r="M584" i="17" s="1"/>
  <c r="I585" i="17"/>
  <c r="J585" i="17"/>
  <c r="K585" i="17"/>
  <c r="L585" i="17"/>
  <c r="I586" i="17"/>
  <c r="N586" i="17" s="1"/>
  <c r="J586" i="17"/>
  <c r="O586" i="17" s="1"/>
  <c r="K586" i="17"/>
  <c r="L586" i="17"/>
  <c r="I587" i="17"/>
  <c r="N587" i="17" s="1"/>
  <c r="J587" i="17"/>
  <c r="O587" i="17" s="1"/>
  <c r="K587" i="17"/>
  <c r="L587" i="17"/>
  <c r="I588" i="17"/>
  <c r="N588" i="17" s="1"/>
  <c r="J588" i="17"/>
  <c r="O588" i="17" s="1"/>
  <c r="K588" i="17"/>
  <c r="L588" i="17"/>
  <c r="M588" i="17" s="1"/>
  <c r="I589" i="17"/>
  <c r="J589" i="17"/>
  <c r="O589" i="17" s="1"/>
  <c r="K589" i="17"/>
  <c r="L589" i="17"/>
  <c r="M589" i="17" s="1"/>
  <c r="I590" i="17"/>
  <c r="N590" i="17" s="1"/>
  <c r="J590" i="17"/>
  <c r="O590" i="17" s="1"/>
  <c r="K590" i="17"/>
  <c r="L590" i="17"/>
  <c r="M590" i="17" s="1"/>
  <c r="I591" i="17"/>
  <c r="J591" i="17"/>
  <c r="K591" i="17"/>
  <c r="L591" i="17"/>
  <c r="I592" i="17"/>
  <c r="N592" i="17" s="1"/>
  <c r="J592" i="17"/>
  <c r="K592" i="17"/>
  <c r="L592" i="17"/>
  <c r="M592" i="17" s="1"/>
  <c r="I593" i="17"/>
  <c r="J593" i="17"/>
  <c r="K593" i="17"/>
  <c r="L593" i="17"/>
  <c r="M593" i="17" s="1"/>
  <c r="I594" i="17"/>
  <c r="N594" i="17" s="1"/>
  <c r="J594" i="17"/>
  <c r="K594" i="17"/>
  <c r="L594" i="17"/>
  <c r="I595" i="17"/>
  <c r="J595" i="17"/>
  <c r="O595" i="17" s="1"/>
  <c r="K595" i="17"/>
  <c r="L595" i="17"/>
  <c r="I596" i="17"/>
  <c r="J596" i="17"/>
  <c r="K596" i="17"/>
  <c r="L596" i="17"/>
  <c r="M596" i="17" s="1"/>
  <c r="I597" i="17"/>
  <c r="J597" i="17"/>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I603" i="17"/>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I611" i="17"/>
  <c r="J611" i="17"/>
  <c r="O611" i="17" s="1"/>
  <c r="K611" i="17"/>
  <c r="L611" i="17"/>
  <c r="I612" i="17"/>
  <c r="N612" i="17" s="1"/>
  <c r="J612" i="17"/>
  <c r="O612" i="17" s="1"/>
  <c r="K612" i="17"/>
  <c r="L612" i="17"/>
  <c r="I613" i="17"/>
  <c r="J613" i="17"/>
  <c r="K613" i="17"/>
  <c r="L613" i="17"/>
  <c r="M613" i="17" s="1"/>
  <c r="I614" i="17"/>
  <c r="N614" i="17" s="1"/>
  <c r="J614" i="17"/>
  <c r="O614" i="17" s="1"/>
  <c r="K614" i="17"/>
  <c r="L614" i="17"/>
  <c r="M614" i="17" s="1"/>
  <c r="I615" i="17"/>
  <c r="J615" i="17"/>
  <c r="K615" i="17"/>
  <c r="L615" i="17"/>
  <c r="I616" i="17"/>
  <c r="N616" i="17" s="1"/>
  <c r="J616" i="17"/>
  <c r="O616" i="17" s="1"/>
  <c r="K616" i="17"/>
  <c r="L616" i="17"/>
  <c r="M616" i="17" s="1"/>
  <c r="I617" i="17"/>
  <c r="J617" i="17"/>
  <c r="K617" i="17"/>
  <c r="L617" i="17"/>
  <c r="M617" i="17" s="1"/>
  <c r="I618" i="17"/>
  <c r="N618" i="17" s="1"/>
  <c r="J618" i="17"/>
  <c r="O618" i="17" s="1"/>
  <c r="K618" i="17"/>
  <c r="L618" i="17"/>
  <c r="I619" i="17"/>
  <c r="N619" i="17" s="1"/>
  <c r="J619" i="17"/>
  <c r="K619" i="17"/>
  <c r="L619" i="17"/>
  <c r="M619" i="17" s="1"/>
  <c r="I620" i="17"/>
  <c r="N620" i="17" s="1"/>
  <c r="J620" i="17"/>
  <c r="K620" i="17"/>
  <c r="L620" i="17"/>
  <c r="M620" i="17" s="1"/>
  <c r="I621" i="17"/>
  <c r="J621" i="17"/>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K625" i="17"/>
  <c r="L625" i="17"/>
  <c r="M625" i="17" s="1"/>
  <c r="I626" i="17"/>
  <c r="N626" i="17" s="1"/>
  <c r="J626" i="17"/>
  <c r="O626" i="17" s="1"/>
  <c r="K626" i="17"/>
  <c r="L626" i="17"/>
  <c r="M626" i="17" s="1"/>
  <c r="I627" i="17"/>
  <c r="J627" i="17"/>
  <c r="O627" i="17" s="1"/>
  <c r="K627" i="17"/>
  <c r="L627" i="17"/>
  <c r="I628" i="17"/>
  <c r="N628" i="17" s="1"/>
  <c r="J628" i="17"/>
  <c r="O628" i="17" s="1"/>
  <c r="K628" i="17"/>
  <c r="L628" i="17"/>
  <c r="M628" i="17" s="1"/>
  <c r="I629" i="17"/>
  <c r="J629" i="17"/>
  <c r="K629" i="17"/>
  <c r="L629" i="17"/>
  <c r="M629" i="17" s="1"/>
  <c r="I630" i="17"/>
  <c r="N630" i="17" s="1"/>
  <c r="J630" i="17"/>
  <c r="O630" i="17" s="1"/>
  <c r="K630" i="17"/>
  <c r="L630" i="17"/>
  <c r="I631" i="17"/>
  <c r="J631" i="17"/>
  <c r="O631" i="17" s="1"/>
  <c r="K631" i="17"/>
  <c r="L631" i="17"/>
  <c r="M631" i="17" s="1"/>
  <c r="I632" i="17"/>
  <c r="J632" i="17"/>
  <c r="K632" i="17"/>
  <c r="L632" i="17"/>
  <c r="M632" i="17" s="1"/>
  <c r="I633" i="17"/>
  <c r="J633" i="17"/>
  <c r="K633" i="17"/>
  <c r="L633" i="17"/>
  <c r="M633" i="17" s="1"/>
  <c r="I634" i="17"/>
  <c r="N634" i="17" s="1"/>
  <c r="J634" i="17"/>
  <c r="K634" i="17"/>
  <c r="L634" i="17"/>
  <c r="I635" i="17"/>
  <c r="J635" i="17"/>
  <c r="O635" i="17" s="1"/>
  <c r="K635" i="17"/>
  <c r="L635" i="17"/>
  <c r="I636" i="17"/>
  <c r="N636" i="17" s="1"/>
  <c r="J636" i="17"/>
  <c r="O636" i="17" s="1"/>
  <c r="K636" i="17"/>
  <c r="L636" i="17"/>
  <c r="I637" i="17"/>
  <c r="J637" i="17"/>
  <c r="K637" i="17"/>
  <c r="L637" i="17"/>
  <c r="I638" i="17"/>
  <c r="N638" i="17" s="1"/>
  <c r="J638" i="17"/>
  <c r="O638" i="17" s="1"/>
  <c r="K638" i="17"/>
  <c r="L638" i="17"/>
  <c r="I639" i="17"/>
  <c r="N639" i="17" s="1"/>
  <c r="J639" i="17"/>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J645" i="17"/>
  <c r="K645" i="17"/>
  <c r="L645" i="17"/>
  <c r="M645" i="17" s="1"/>
  <c r="I646" i="17"/>
  <c r="N646" i="17" s="1"/>
  <c r="J646" i="17"/>
  <c r="O646" i="17" s="1"/>
  <c r="K646" i="17"/>
  <c r="L646" i="17"/>
  <c r="I647" i="17"/>
  <c r="J647" i="17"/>
  <c r="O647" i="17" s="1"/>
  <c r="K647" i="17"/>
  <c r="L647" i="17"/>
  <c r="I648" i="17"/>
  <c r="N648" i="17" s="1"/>
  <c r="J648" i="17"/>
  <c r="O648" i="17" s="1"/>
  <c r="K648" i="17"/>
  <c r="L648" i="17"/>
  <c r="M648" i="17" s="1"/>
  <c r="I649" i="17"/>
  <c r="J649" i="17"/>
  <c r="K649" i="17"/>
  <c r="L649" i="17"/>
  <c r="M649" i="17" s="1"/>
  <c r="I650" i="17"/>
  <c r="N650" i="17" s="1"/>
  <c r="J650" i="17"/>
  <c r="O650" i="17" s="1"/>
  <c r="K650" i="17"/>
  <c r="L650" i="17"/>
  <c r="I651" i="17"/>
  <c r="J651" i="17"/>
  <c r="O651" i="17" s="1"/>
  <c r="K651" i="17"/>
  <c r="L651" i="17"/>
  <c r="I652" i="17"/>
  <c r="J652" i="17"/>
  <c r="O652" i="17" s="1"/>
  <c r="K652" i="17"/>
  <c r="L652" i="17"/>
  <c r="M652" i="17" s="1"/>
  <c r="I653" i="17"/>
  <c r="J653" i="17"/>
  <c r="K653" i="17"/>
  <c r="L653" i="17"/>
  <c r="M653" i="17" s="1"/>
  <c r="I654" i="17"/>
  <c r="N654" i="17" s="1"/>
  <c r="J654" i="17"/>
  <c r="O654" i="17" s="1"/>
  <c r="K654" i="17"/>
  <c r="L654" i="17"/>
  <c r="I655" i="17"/>
  <c r="J655" i="17"/>
  <c r="K655" i="17"/>
  <c r="L655" i="17"/>
  <c r="I656" i="17"/>
  <c r="N656" i="17" s="1"/>
  <c r="J656" i="17"/>
  <c r="K656" i="17"/>
  <c r="L656" i="17"/>
  <c r="M656" i="17" s="1"/>
  <c r="I657" i="17"/>
  <c r="J657" i="17"/>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K663" i="17"/>
  <c r="L663" i="17"/>
  <c r="M663" i="17" s="1"/>
  <c r="I664" i="17"/>
  <c r="N664" i="17" s="1"/>
  <c r="J664" i="17"/>
  <c r="K664" i="17"/>
  <c r="L664" i="17"/>
  <c r="M664" i="17" s="1"/>
  <c r="I665" i="17"/>
  <c r="J665" i="17"/>
  <c r="K665" i="17"/>
  <c r="L665" i="17"/>
  <c r="M665" i="17" s="1"/>
  <c r="I666" i="17"/>
  <c r="N666" i="17" s="1"/>
  <c r="J666" i="17"/>
  <c r="O666" i="17" s="1"/>
  <c r="K666" i="17"/>
  <c r="L666" i="17"/>
  <c r="M666" i="17" s="1"/>
  <c r="I667" i="17"/>
  <c r="J667" i="17"/>
  <c r="K667" i="17"/>
  <c r="L667" i="17"/>
  <c r="M667" i="17" s="1"/>
  <c r="I668" i="17"/>
  <c r="N668" i="17" s="1"/>
  <c r="J668" i="17"/>
  <c r="O668" i="17" s="1"/>
  <c r="K668" i="17"/>
  <c r="L668" i="17"/>
  <c r="M668" i="17" s="1"/>
  <c r="I669" i="17"/>
  <c r="J669" i="17"/>
  <c r="O669" i="17" s="1"/>
  <c r="K669" i="17"/>
  <c r="L669" i="17"/>
  <c r="I670" i="17"/>
  <c r="N670" i="17" s="1"/>
  <c r="J670" i="17"/>
  <c r="O670" i="17" s="1"/>
  <c r="K670" i="17"/>
  <c r="L670" i="17"/>
  <c r="I671" i="17"/>
  <c r="J671" i="17"/>
  <c r="O671" i="17" s="1"/>
  <c r="K671" i="17"/>
  <c r="L671" i="17"/>
  <c r="I672" i="17"/>
  <c r="N672" i="17" s="1"/>
  <c r="J672" i="17"/>
  <c r="O672" i="17" s="1"/>
  <c r="K672" i="17"/>
  <c r="L672" i="17"/>
  <c r="I673" i="17"/>
  <c r="J673" i="17"/>
  <c r="K673" i="17"/>
  <c r="L673" i="17"/>
  <c r="I674" i="17"/>
  <c r="N674" i="17" s="1"/>
  <c r="J674" i="17"/>
  <c r="O674" i="17" s="1"/>
  <c r="K674" i="17"/>
  <c r="L674" i="17"/>
  <c r="I675" i="17"/>
  <c r="J675" i="17"/>
  <c r="O675" i="17" s="1"/>
  <c r="K675" i="17"/>
  <c r="L675" i="17"/>
  <c r="I676" i="17"/>
  <c r="N676" i="17" s="1"/>
  <c r="J676" i="17"/>
  <c r="O676" i="17" s="1"/>
  <c r="K676" i="17"/>
  <c r="L676" i="17"/>
  <c r="M676" i="17" s="1"/>
  <c r="I677" i="17"/>
  <c r="J677" i="17"/>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J681" i="17"/>
  <c r="K681" i="17"/>
  <c r="L681" i="17"/>
  <c r="M681" i="17" s="1"/>
  <c r="I682" i="17"/>
  <c r="N682" i="17" s="1"/>
  <c r="J682" i="17"/>
  <c r="O682" i="17" s="1"/>
  <c r="K682" i="17"/>
  <c r="L682" i="17"/>
  <c r="M682" i="17" s="1"/>
  <c r="I683" i="17"/>
  <c r="N683" i="17" s="1"/>
  <c r="J683" i="17"/>
  <c r="K683" i="17"/>
  <c r="L683" i="17"/>
  <c r="M683" i="17" s="1"/>
  <c r="I684" i="17"/>
  <c r="N684" i="17" s="1"/>
  <c r="J684" i="17"/>
  <c r="K684" i="17"/>
  <c r="L684" i="17"/>
  <c r="M684" i="17" s="1"/>
  <c r="I685" i="17"/>
  <c r="J685" i="17"/>
  <c r="K685" i="17"/>
  <c r="L685" i="17"/>
  <c r="M685" i="17" s="1"/>
  <c r="I686" i="17"/>
  <c r="N686" i="17" s="1"/>
  <c r="J686" i="17"/>
  <c r="O686" i="17" s="1"/>
  <c r="K686" i="17"/>
  <c r="L686" i="17"/>
  <c r="I687" i="17"/>
  <c r="J687" i="17"/>
  <c r="K687" i="17"/>
  <c r="L687" i="17"/>
  <c r="M687" i="17" s="1"/>
  <c r="I688" i="17"/>
  <c r="N688" i="17" s="1"/>
  <c r="J688" i="17"/>
  <c r="K688" i="17"/>
  <c r="L688" i="17"/>
  <c r="M688" i="17" s="1"/>
  <c r="I689" i="17"/>
  <c r="J689" i="17"/>
  <c r="K689" i="17"/>
  <c r="L689" i="17"/>
  <c r="M689" i="17" s="1"/>
  <c r="I690" i="17"/>
  <c r="N690" i="17" s="1"/>
  <c r="J690" i="17"/>
  <c r="O690" i="17" s="1"/>
  <c r="K690" i="17"/>
  <c r="L690" i="17"/>
  <c r="I691" i="17"/>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J701" i="17"/>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J705" i="17"/>
  <c r="K705" i="17"/>
  <c r="L705" i="17"/>
  <c r="M705" i="17" s="1"/>
  <c r="I706" i="17"/>
  <c r="N706" i="17" s="1"/>
  <c r="J706" i="17"/>
  <c r="O706" i="17" s="1"/>
  <c r="K706" i="17"/>
  <c r="L706" i="17"/>
  <c r="I707" i="17"/>
  <c r="J707" i="17"/>
  <c r="O707" i="17" s="1"/>
  <c r="K707" i="17"/>
  <c r="L707" i="17"/>
  <c r="M707" i="17" s="1"/>
  <c r="I708" i="17"/>
  <c r="N708" i="17" s="1"/>
  <c r="J708" i="17"/>
  <c r="O708" i="17" s="1"/>
  <c r="K708" i="17"/>
  <c r="L708" i="17"/>
  <c r="M708" i="17" s="1"/>
  <c r="I709" i="17"/>
  <c r="J709" i="17"/>
  <c r="K709" i="17"/>
  <c r="L709" i="17"/>
  <c r="M709" i="17" s="1"/>
  <c r="I710" i="17"/>
  <c r="N710" i="17" s="1"/>
  <c r="J710" i="17"/>
  <c r="O710" i="17" s="1"/>
  <c r="K710" i="17"/>
  <c r="L710" i="17"/>
  <c r="I711" i="17"/>
  <c r="J711" i="17"/>
  <c r="K711" i="17"/>
  <c r="L711" i="17"/>
  <c r="I712" i="17"/>
  <c r="J712" i="17"/>
  <c r="O712" i="17" s="1"/>
  <c r="K712" i="17"/>
  <c r="L712" i="17"/>
  <c r="M712" i="17" s="1"/>
  <c r="I713" i="17"/>
  <c r="J713" i="17"/>
  <c r="O713" i="17" s="1"/>
  <c r="K713" i="17"/>
  <c r="L713" i="17"/>
  <c r="M713" i="17" s="1"/>
  <c r="I714" i="17"/>
  <c r="N714" i="17" s="1"/>
  <c r="J714" i="17"/>
  <c r="O714" i="17" s="1"/>
  <c r="K714" i="17"/>
  <c r="L714" i="17"/>
  <c r="I715" i="17"/>
  <c r="N715" i="17" s="1"/>
  <c r="J715" i="17"/>
  <c r="O715" i="17" s="1"/>
  <c r="K715" i="17"/>
  <c r="L715" i="17"/>
  <c r="I716" i="17"/>
  <c r="N716" i="17" s="1"/>
  <c r="J716" i="17"/>
  <c r="K716" i="17"/>
  <c r="L716" i="17"/>
  <c r="M716" i="17" s="1"/>
  <c r="I717" i="17"/>
  <c r="J717" i="17"/>
  <c r="K717" i="17"/>
  <c r="L717" i="17"/>
  <c r="M717" i="17" s="1"/>
  <c r="I718" i="17"/>
  <c r="N718" i="17" s="1"/>
  <c r="J718" i="17"/>
  <c r="O718" i="17" s="1"/>
  <c r="K718" i="17"/>
  <c r="L718" i="17"/>
  <c r="M718" i="17" s="1"/>
  <c r="I719" i="17"/>
  <c r="J719" i="17"/>
  <c r="O719" i="17" s="1"/>
  <c r="K719" i="17"/>
  <c r="L719" i="17"/>
  <c r="I720" i="17"/>
  <c r="N720" i="17" s="1"/>
  <c r="J720" i="17"/>
  <c r="O720" i="17" s="1"/>
  <c r="K720" i="17"/>
  <c r="L720" i="17"/>
  <c r="M720" i="17" s="1"/>
  <c r="I721" i="17"/>
  <c r="J721" i="17"/>
  <c r="K721" i="17"/>
  <c r="L721" i="17"/>
  <c r="M721" i="17" s="1"/>
  <c r="I722" i="17"/>
  <c r="N722" i="17" s="1"/>
  <c r="J722" i="17"/>
  <c r="O722" i="17" s="1"/>
  <c r="K722" i="17"/>
  <c r="L722" i="17"/>
  <c r="I723" i="17"/>
  <c r="J723" i="17"/>
  <c r="O723" i="17" s="1"/>
  <c r="K723" i="17"/>
  <c r="L723" i="17"/>
  <c r="M723" i="17" s="1"/>
  <c r="I724" i="17"/>
  <c r="N724" i="17" s="1"/>
  <c r="J724" i="17"/>
  <c r="O724" i="17" s="1"/>
  <c r="K724" i="17"/>
  <c r="L724" i="17"/>
  <c r="M724" i="17" s="1"/>
  <c r="I725" i="17"/>
  <c r="J725" i="17"/>
  <c r="K725" i="17"/>
  <c r="L725" i="17"/>
  <c r="M725" i="17" s="1"/>
  <c r="I726" i="17"/>
  <c r="N726" i="17" s="1"/>
  <c r="J726" i="17"/>
  <c r="K726" i="17"/>
  <c r="L726" i="17"/>
  <c r="I727" i="17"/>
  <c r="N727" i="17" s="1"/>
  <c r="J727" i="17"/>
  <c r="K727" i="17"/>
  <c r="L727" i="17"/>
  <c r="M727" i="17" s="1"/>
  <c r="I728" i="17"/>
  <c r="N728" i="17" s="1"/>
  <c r="J728" i="17"/>
  <c r="K728" i="17"/>
  <c r="L728" i="17"/>
  <c r="M728" i="17" s="1"/>
  <c r="I729" i="17"/>
  <c r="J729" i="17"/>
  <c r="K729" i="17"/>
  <c r="L729" i="17"/>
  <c r="M729" i="17" s="1"/>
  <c r="I730" i="17"/>
  <c r="N730" i="17" s="1"/>
  <c r="J730" i="17"/>
  <c r="O730" i="17" s="1"/>
  <c r="K730" i="17"/>
  <c r="L730" i="17"/>
  <c r="I731" i="17"/>
  <c r="J731" i="17"/>
  <c r="K731" i="17"/>
  <c r="L731" i="17"/>
  <c r="I732" i="17"/>
  <c r="J732" i="17"/>
  <c r="O732" i="17" s="1"/>
  <c r="K732" i="17"/>
  <c r="L732" i="17"/>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J737" i="17"/>
  <c r="O737" i="17" s="1"/>
  <c r="K737" i="17"/>
  <c r="L737" i="17"/>
  <c r="M737" i="17" s="1"/>
  <c r="I738" i="17"/>
  <c r="J738" i="17"/>
  <c r="O738" i="17" s="1"/>
  <c r="K738" i="17"/>
  <c r="L738" i="17"/>
  <c r="I739" i="17"/>
  <c r="J739" i="17"/>
  <c r="O739" i="17" s="1"/>
  <c r="K739" i="17"/>
  <c r="L739" i="17"/>
  <c r="I740" i="17"/>
  <c r="N740" i="17" s="1"/>
  <c r="J740" i="17"/>
  <c r="O740" i="17" s="1"/>
  <c r="K740" i="17"/>
  <c r="L740" i="17"/>
  <c r="M740" i="17" s="1"/>
  <c r="I741" i="17"/>
  <c r="J741" i="17"/>
  <c r="K741" i="17"/>
  <c r="L741" i="17"/>
  <c r="M741" i="17" s="1"/>
  <c r="I742" i="17"/>
  <c r="N742" i="17" s="1"/>
  <c r="J742" i="17"/>
  <c r="O742" i="17" s="1"/>
  <c r="K742" i="17"/>
  <c r="L742" i="17"/>
  <c r="I743" i="17"/>
  <c r="J743" i="17"/>
  <c r="O743" i="17" s="1"/>
  <c r="K743" i="17"/>
  <c r="L743" i="17"/>
  <c r="M743" i="17" s="1"/>
  <c r="I744" i="17"/>
  <c r="N744" i="17" s="1"/>
  <c r="J744" i="17"/>
  <c r="O744" i="17" s="1"/>
  <c r="K744" i="17"/>
  <c r="L744" i="17"/>
  <c r="M744" i="17" s="1"/>
  <c r="I745" i="17"/>
  <c r="J745" i="17"/>
  <c r="K745" i="17"/>
  <c r="L745" i="17"/>
  <c r="M745" i="17" s="1"/>
  <c r="I746" i="17"/>
  <c r="N746" i="17" s="1"/>
  <c r="J746" i="17"/>
  <c r="O746" i="17" s="1"/>
  <c r="K746" i="17"/>
  <c r="L746" i="17"/>
  <c r="I747" i="17"/>
  <c r="N747" i="17" s="1"/>
  <c r="J747" i="17"/>
  <c r="K747" i="17"/>
  <c r="L747" i="17"/>
  <c r="M747" i="17" s="1"/>
  <c r="I748" i="17"/>
  <c r="N748" i="17" s="1"/>
  <c r="J748" i="17"/>
  <c r="K748" i="17"/>
  <c r="L748" i="17"/>
  <c r="M748" i="17" s="1"/>
  <c r="I749" i="17"/>
  <c r="J749" i="17"/>
  <c r="K749" i="17"/>
  <c r="L749" i="17"/>
  <c r="M749" i="17" s="1"/>
  <c r="I750" i="17"/>
  <c r="N750" i="17" s="1"/>
  <c r="J750" i="17"/>
  <c r="O750" i="17" s="1"/>
  <c r="K750" i="17"/>
  <c r="L750" i="17"/>
  <c r="I751" i="17"/>
  <c r="N751" i="17" s="1"/>
  <c r="J751" i="17"/>
  <c r="O751" i="17" s="1"/>
  <c r="K751" i="17"/>
  <c r="L751" i="17"/>
  <c r="M751" i="17" s="1"/>
  <c r="I752" i="17"/>
  <c r="N752" i="17" s="1"/>
  <c r="J752" i="17"/>
  <c r="K752" i="17"/>
  <c r="L752" i="17"/>
  <c r="M752" i="17" s="1"/>
  <c r="I753" i="17"/>
  <c r="N753" i="17" s="1"/>
  <c r="J753" i="17"/>
  <c r="K753" i="17"/>
  <c r="L753" i="17"/>
  <c r="M753" i="17" s="1"/>
  <c r="I754" i="17"/>
  <c r="N754" i="17" s="1"/>
  <c r="J754" i="17"/>
  <c r="O754" i="17" s="1"/>
  <c r="K754" i="17"/>
  <c r="L754" i="17"/>
  <c r="M754" i="17" s="1"/>
  <c r="I755" i="17"/>
  <c r="J755" i="17"/>
  <c r="O755" i="17" s="1"/>
  <c r="K755" i="17"/>
  <c r="L755" i="17"/>
  <c r="I756" i="17"/>
  <c r="J756" i="17"/>
  <c r="O756" i="17" s="1"/>
  <c r="K756" i="17"/>
  <c r="L756" i="17"/>
  <c r="I757" i="17"/>
  <c r="J757" i="17"/>
  <c r="O757" i="17" s="1"/>
  <c r="K757" i="17"/>
  <c r="L757" i="17"/>
  <c r="I758" i="17"/>
  <c r="N758" i="17" s="1"/>
  <c r="J758" i="17"/>
  <c r="K758" i="17"/>
  <c r="L758" i="17"/>
  <c r="I759" i="17"/>
  <c r="J759" i="17"/>
  <c r="K759" i="17"/>
  <c r="L759" i="17"/>
  <c r="I760" i="17"/>
  <c r="J760" i="17"/>
  <c r="K760" i="17"/>
  <c r="L760" i="17"/>
  <c r="M760" i="17" s="1"/>
  <c r="I761" i="17"/>
  <c r="N761" i="17" s="1"/>
  <c r="J761" i="17"/>
  <c r="K761" i="17"/>
  <c r="L761" i="17"/>
  <c r="M761" i="17" s="1"/>
  <c r="I762" i="17"/>
  <c r="N762" i="17" s="1"/>
  <c r="J762" i="17"/>
  <c r="O762" i="17" s="1"/>
  <c r="K762" i="17"/>
  <c r="L762" i="17"/>
  <c r="I763" i="17"/>
  <c r="J763" i="17"/>
  <c r="K763" i="17"/>
  <c r="L763" i="17"/>
  <c r="I764" i="17"/>
  <c r="J764" i="17"/>
  <c r="O764" i="17" s="1"/>
  <c r="K764" i="17"/>
  <c r="L764" i="17"/>
  <c r="M764" i="17" s="1"/>
  <c r="I765" i="17"/>
  <c r="J765" i="17"/>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J773" i="17"/>
  <c r="K773" i="17"/>
  <c r="L773" i="17"/>
  <c r="M773" i="17" s="1"/>
  <c r="I774" i="17"/>
  <c r="N774" i="17" s="1"/>
  <c r="J774" i="17"/>
  <c r="O774" i="17" s="1"/>
  <c r="K774" i="17"/>
  <c r="L774" i="17"/>
  <c r="I775" i="17"/>
  <c r="J775" i="17"/>
  <c r="K775" i="17"/>
  <c r="L775" i="17"/>
  <c r="I776" i="17"/>
  <c r="N776" i="17" s="1"/>
  <c r="J776" i="17"/>
  <c r="O776" i="17" s="1"/>
  <c r="K776" i="17"/>
  <c r="L776" i="17"/>
  <c r="M776" i="17" s="1"/>
  <c r="I777" i="17"/>
  <c r="J777" i="17"/>
  <c r="O777" i="17" s="1"/>
  <c r="K777" i="17"/>
  <c r="L777" i="17"/>
  <c r="M777" i="17" s="1"/>
  <c r="I778" i="17"/>
  <c r="N778" i="17" s="1"/>
  <c r="J778" i="17"/>
  <c r="O778" i="17" s="1"/>
  <c r="K778" i="17"/>
  <c r="L778" i="17"/>
  <c r="I779" i="17"/>
  <c r="J779" i="17"/>
  <c r="K779" i="17"/>
  <c r="L779" i="17"/>
  <c r="I780" i="17"/>
  <c r="J780" i="17"/>
  <c r="K780" i="17"/>
  <c r="L780" i="17"/>
  <c r="M780" i="17" s="1"/>
  <c r="I781" i="17"/>
  <c r="J781" i="17"/>
  <c r="K781" i="17"/>
  <c r="L781" i="17"/>
  <c r="I782" i="17"/>
  <c r="N782" i="17" s="1"/>
  <c r="J782" i="17"/>
  <c r="O782" i="17" s="1"/>
  <c r="K782" i="17"/>
  <c r="L782" i="17"/>
  <c r="I783" i="17"/>
  <c r="J783" i="17"/>
  <c r="K783" i="17"/>
  <c r="L783" i="17"/>
  <c r="I784" i="17"/>
  <c r="N784" i="17" s="1"/>
  <c r="J784" i="17"/>
  <c r="K784" i="17"/>
  <c r="L784" i="17"/>
  <c r="M784" i="17" s="1"/>
  <c r="I785" i="17"/>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M792" i="17" s="1"/>
  <c r="I793" i="17"/>
  <c r="J793" i="17"/>
  <c r="K793" i="17"/>
  <c r="L793" i="17"/>
  <c r="M793" i="17" s="1"/>
  <c r="I794" i="17"/>
  <c r="N794" i="17" s="1"/>
  <c r="J794" i="17"/>
  <c r="O794" i="17" s="1"/>
  <c r="K794" i="17"/>
  <c r="L794" i="17"/>
  <c r="I795" i="17"/>
  <c r="N795" i="17" s="1"/>
  <c r="J795" i="17"/>
  <c r="K795" i="17"/>
  <c r="L795" i="17"/>
  <c r="I796" i="17"/>
  <c r="N796" i="17" s="1"/>
  <c r="J796" i="17"/>
  <c r="O796" i="17" s="1"/>
  <c r="K796" i="17"/>
  <c r="L796" i="17"/>
  <c r="I797" i="17"/>
  <c r="J797" i="17"/>
  <c r="O797" i="17" s="1"/>
  <c r="K797" i="17"/>
  <c r="L797" i="17"/>
  <c r="M797" i="17" s="1"/>
  <c r="I798" i="17"/>
  <c r="N798" i="17" s="1"/>
  <c r="J798" i="17"/>
  <c r="O798" i="17" s="1"/>
  <c r="K798" i="17"/>
  <c r="L798" i="17"/>
  <c r="I799" i="17"/>
  <c r="J799" i="17"/>
  <c r="K799" i="17"/>
  <c r="L799" i="17"/>
  <c r="I800" i="17"/>
  <c r="N800" i="17" s="1"/>
  <c r="J800" i="17"/>
  <c r="O800" i="17" s="1"/>
  <c r="K800" i="17"/>
  <c r="L800" i="17"/>
  <c r="M800" i="17" s="1"/>
  <c r="I801" i="17"/>
  <c r="J801" i="17"/>
  <c r="K801" i="17"/>
  <c r="L801" i="17"/>
  <c r="M801" i="17" s="1"/>
  <c r="I802" i="17"/>
  <c r="N802" i="17" s="1"/>
  <c r="J802" i="17"/>
  <c r="O802" i="17" s="1"/>
  <c r="K802" i="17"/>
  <c r="L802" i="17"/>
  <c r="M802" i="17" s="1"/>
  <c r="I803" i="17"/>
  <c r="J803" i="17"/>
  <c r="O803" i="17" s="1"/>
  <c r="K803" i="17"/>
  <c r="L803" i="17"/>
  <c r="I804" i="17"/>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K809" i="17"/>
  <c r="L809" i="17"/>
  <c r="M809" i="17" s="1"/>
  <c r="I810" i="17"/>
  <c r="N810" i="17" s="1"/>
  <c r="J810" i="17"/>
  <c r="O810" i="17" s="1"/>
  <c r="K810" i="17"/>
  <c r="L810" i="17"/>
  <c r="I811" i="17"/>
  <c r="J811" i="17"/>
  <c r="K811" i="17"/>
  <c r="L811" i="17"/>
  <c r="M811" i="17" s="1"/>
  <c r="I812" i="17"/>
  <c r="N812" i="17" s="1"/>
  <c r="J812" i="17"/>
  <c r="O812" i="17" s="1"/>
  <c r="K812" i="17"/>
  <c r="L812" i="17"/>
  <c r="M812" i="17" s="1"/>
  <c r="I813" i="17"/>
  <c r="J813" i="17"/>
  <c r="K813" i="17"/>
  <c r="L813" i="17"/>
  <c r="M813" i="17" s="1"/>
  <c r="I814" i="17"/>
  <c r="N814" i="17" s="1"/>
  <c r="J814" i="17"/>
  <c r="O814" i="17" s="1"/>
  <c r="K814" i="17"/>
  <c r="L814" i="17"/>
  <c r="I815" i="17"/>
  <c r="J815" i="17"/>
  <c r="O815" i="17" s="1"/>
  <c r="K815" i="17"/>
  <c r="L815" i="17"/>
  <c r="I816" i="17"/>
  <c r="N816" i="17" s="1"/>
  <c r="J816" i="17"/>
  <c r="O816" i="17" s="1"/>
  <c r="K816" i="17"/>
  <c r="L816" i="17"/>
  <c r="I817" i="17"/>
  <c r="J817" i="17"/>
  <c r="O817" i="17" s="1"/>
  <c r="K817" i="17"/>
  <c r="L817" i="17"/>
  <c r="M817" i="17" s="1"/>
  <c r="I818" i="17"/>
  <c r="N818" i="17" s="1"/>
  <c r="J818" i="17"/>
  <c r="O818" i="17" s="1"/>
  <c r="K818" i="17"/>
  <c r="L818" i="17"/>
  <c r="M818" i="17" s="1"/>
  <c r="I819" i="17"/>
  <c r="J819" i="17"/>
  <c r="O819" i="17" s="1"/>
  <c r="K819" i="17"/>
  <c r="L819" i="17"/>
  <c r="I820" i="17"/>
  <c r="N820" i="17" s="1"/>
  <c r="J820" i="17"/>
  <c r="O820" i="17" s="1"/>
  <c r="K820" i="17"/>
  <c r="L820" i="17"/>
  <c r="I821" i="17"/>
  <c r="J821" i="17"/>
  <c r="K821" i="17"/>
  <c r="L821" i="17"/>
  <c r="I822" i="17"/>
  <c r="N822" i="17" s="1"/>
  <c r="J822" i="17"/>
  <c r="O822" i="17" s="1"/>
  <c r="K822" i="17"/>
  <c r="L822" i="17"/>
  <c r="I823" i="17"/>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K827" i="17"/>
  <c r="L827" i="17"/>
  <c r="M827" i="17" s="1"/>
  <c r="I828" i="17"/>
  <c r="N828" i="17" s="1"/>
  <c r="J828" i="17"/>
  <c r="K828" i="17"/>
  <c r="L828" i="17"/>
  <c r="M828" i="17" s="1"/>
  <c r="I829" i="17"/>
  <c r="N829" i="17" s="1"/>
  <c r="J829" i="17"/>
  <c r="K829" i="17"/>
  <c r="L829" i="17"/>
  <c r="M829" i="17" s="1"/>
  <c r="I830" i="17"/>
  <c r="N830" i="17" s="1"/>
  <c r="J830" i="17"/>
  <c r="O830" i="17" s="1"/>
  <c r="K830" i="17"/>
  <c r="L830" i="17"/>
  <c r="I831" i="17"/>
  <c r="N831" i="17" s="1"/>
  <c r="J831" i="17"/>
  <c r="K831" i="17"/>
  <c r="L831" i="17"/>
  <c r="M831" i="17" s="1"/>
  <c r="I832" i="17"/>
  <c r="N832" i="17" s="1"/>
  <c r="J832" i="17"/>
  <c r="O832" i="17" s="1"/>
  <c r="K832" i="17"/>
  <c r="L832" i="17"/>
  <c r="M832" i="17" s="1"/>
  <c r="I833" i="17"/>
  <c r="J833" i="17"/>
  <c r="K833" i="17"/>
  <c r="L833" i="17"/>
  <c r="M833" i="17" s="1"/>
  <c r="I834" i="17"/>
  <c r="N834" i="17" s="1"/>
  <c r="J834" i="17"/>
  <c r="O834" i="17" s="1"/>
  <c r="K834" i="17"/>
  <c r="L834" i="17"/>
  <c r="M834" i="17" s="1"/>
  <c r="I835" i="17"/>
  <c r="J835" i="17"/>
  <c r="O835" i="17" s="1"/>
  <c r="K835" i="17"/>
  <c r="L835" i="17"/>
  <c r="I836" i="17"/>
  <c r="J836" i="17"/>
  <c r="O836" i="17" s="1"/>
  <c r="K836" i="17"/>
  <c r="L836" i="17"/>
  <c r="M836" i="17" s="1"/>
  <c r="I837" i="17"/>
  <c r="J837" i="17"/>
  <c r="O837" i="17" s="1"/>
  <c r="K837" i="17"/>
  <c r="L837" i="17"/>
  <c r="M837" i="17" s="1"/>
  <c r="I838" i="17"/>
  <c r="N838" i="17" s="1"/>
  <c r="J838" i="17"/>
  <c r="O838" i="17" s="1"/>
  <c r="K838" i="17"/>
  <c r="L838" i="17"/>
  <c r="I839" i="17"/>
  <c r="J839" i="17"/>
  <c r="O839" i="17" s="1"/>
  <c r="K839" i="17"/>
  <c r="L839" i="17"/>
  <c r="I840" i="17"/>
  <c r="J840" i="17"/>
  <c r="O840" i="17" s="1"/>
  <c r="K840" i="17"/>
  <c r="L840" i="17"/>
  <c r="I841" i="17"/>
  <c r="J841" i="17"/>
  <c r="K841" i="17"/>
  <c r="L841" i="17"/>
  <c r="M841" i="17" s="1"/>
  <c r="I842" i="17"/>
  <c r="N842" i="17" s="1"/>
  <c r="J842" i="17"/>
  <c r="O842" i="17" s="1"/>
  <c r="K842" i="17"/>
  <c r="L842" i="17"/>
  <c r="M842" i="17" s="1"/>
  <c r="I843" i="17"/>
  <c r="N843" i="17" s="1"/>
  <c r="J843" i="17"/>
  <c r="O843" i="17" s="1"/>
  <c r="K843" i="17"/>
  <c r="L843" i="17"/>
  <c r="I844" i="17"/>
  <c r="J844" i="17"/>
  <c r="O844" i="17" s="1"/>
  <c r="K844" i="17"/>
  <c r="L844" i="17"/>
  <c r="I845" i="17"/>
  <c r="J845" i="17"/>
  <c r="K845" i="17"/>
  <c r="L845" i="17"/>
  <c r="M845" i="17" s="1"/>
  <c r="I846" i="17"/>
  <c r="N846" i="17" s="1"/>
  <c r="J846" i="17"/>
  <c r="O846" i="17" s="1"/>
  <c r="K846" i="17"/>
  <c r="L846" i="17"/>
  <c r="M846" i="17" s="1"/>
  <c r="I847" i="17"/>
  <c r="J847" i="17"/>
  <c r="K847" i="17"/>
  <c r="L847" i="17"/>
  <c r="M847" i="17" s="1"/>
  <c r="I848" i="17"/>
  <c r="N848" i="17" s="1"/>
  <c r="J848" i="17"/>
  <c r="K848" i="17"/>
  <c r="L848" i="17"/>
  <c r="M848" i="17" s="1"/>
  <c r="I849" i="17"/>
  <c r="J849" i="17"/>
  <c r="K849" i="17"/>
  <c r="L849" i="17"/>
  <c r="M849" i="17" s="1"/>
  <c r="I850" i="17"/>
  <c r="N850" i="17" s="1"/>
  <c r="J850" i="17"/>
  <c r="K850" i="17"/>
  <c r="L850" i="17"/>
  <c r="M850" i="17" s="1"/>
  <c r="I851" i="17"/>
  <c r="N851" i="17" s="1"/>
  <c r="J851" i="17"/>
  <c r="O851" i="17" s="1"/>
  <c r="K851" i="17"/>
  <c r="L851" i="17"/>
  <c r="M851" i="17" s="1"/>
  <c r="I852" i="17"/>
  <c r="N852" i="17" s="1"/>
  <c r="J852" i="17"/>
  <c r="K852" i="17"/>
  <c r="L852" i="17"/>
  <c r="I853" i="17"/>
  <c r="J853" i="17"/>
  <c r="K853" i="17"/>
  <c r="L853" i="17"/>
  <c r="M853" i="17" s="1"/>
  <c r="I854" i="17"/>
  <c r="N854" i="17" s="1"/>
  <c r="J854" i="17"/>
  <c r="O854" i="17" s="1"/>
  <c r="K854" i="17"/>
  <c r="L854" i="17"/>
  <c r="I855" i="17"/>
  <c r="J855" i="17"/>
  <c r="K855" i="17"/>
  <c r="L855" i="17"/>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M864" i="17" s="1"/>
  <c r="I865" i="17"/>
  <c r="J865" i="17"/>
  <c r="K865" i="17"/>
  <c r="L865" i="17"/>
  <c r="M865" i="17" s="1"/>
  <c r="I866" i="17"/>
  <c r="N866" i="17" s="1"/>
  <c r="J866" i="17"/>
  <c r="O866" i="17" s="1"/>
  <c r="K866" i="17"/>
  <c r="L866" i="17"/>
  <c r="M866" i="17" s="1"/>
  <c r="I867" i="17"/>
  <c r="J867" i="17"/>
  <c r="O867" i="17" s="1"/>
  <c r="K867" i="17"/>
  <c r="L867" i="17"/>
  <c r="M867" i="17" s="1"/>
  <c r="I868" i="17"/>
  <c r="J868" i="17"/>
  <c r="O868" i="17" s="1"/>
  <c r="K868" i="17"/>
  <c r="L868" i="17"/>
  <c r="M868" i="17" s="1"/>
  <c r="I869" i="17"/>
  <c r="J869" i="17"/>
  <c r="K869" i="17"/>
  <c r="L869" i="17"/>
  <c r="M869" i="17" s="1"/>
  <c r="I870" i="17"/>
  <c r="N870" i="17" s="1"/>
  <c r="J870" i="17"/>
  <c r="O870" i="17" s="1"/>
  <c r="K870" i="17"/>
  <c r="L870" i="17"/>
  <c r="I871" i="17"/>
  <c r="N871" i="17" s="1"/>
  <c r="J871" i="17"/>
  <c r="K871" i="17"/>
  <c r="L871" i="17"/>
  <c r="I872" i="17"/>
  <c r="N872" i="17" s="1"/>
  <c r="J872" i="17"/>
  <c r="O872" i="17" s="1"/>
  <c r="K872" i="17"/>
  <c r="L872" i="17"/>
  <c r="M872" i="17" s="1"/>
  <c r="I873" i="17"/>
  <c r="J873" i="17"/>
  <c r="K873" i="17"/>
  <c r="L873" i="17"/>
  <c r="I874" i="17"/>
  <c r="N874" i="17" s="1"/>
  <c r="J874" i="17"/>
  <c r="O874" i="17" s="1"/>
  <c r="K874" i="17"/>
  <c r="L874" i="17"/>
  <c r="I875" i="17"/>
  <c r="J875" i="17"/>
  <c r="K875" i="17"/>
  <c r="L875" i="17"/>
  <c r="M875" i="17" s="1"/>
  <c r="I876" i="17"/>
  <c r="N876" i="17" s="1"/>
  <c r="J876" i="17"/>
  <c r="K876" i="17"/>
  <c r="L876" i="17"/>
  <c r="M876" i="17" s="1"/>
  <c r="I877" i="17"/>
  <c r="J877" i="17"/>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J883" i="17"/>
  <c r="O883" i="17" s="1"/>
  <c r="K883" i="17"/>
  <c r="L883" i="17"/>
  <c r="I884" i="17"/>
  <c r="N884" i="17" s="1"/>
  <c r="J884" i="17"/>
  <c r="K884" i="17"/>
  <c r="L884" i="17"/>
  <c r="M884" i="17" s="1"/>
  <c r="I885" i="17"/>
  <c r="J885" i="17"/>
  <c r="K885" i="17"/>
  <c r="L885" i="17"/>
  <c r="M885" i="17" s="1"/>
  <c r="I886" i="17"/>
  <c r="N886" i="17" s="1"/>
  <c r="J886" i="17"/>
  <c r="O886" i="17" s="1"/>
  <c r="K886" i="17"/>
  <c r="L886" i="17"/>
  <c r="I887" i="17"/>
  <c r="J887" i="17"/>
  <c r="O887" i="17" s="1"/>
  <c r="K887" i="17"/>
  <c r="L887" i="17"/>
  <c r="M887" i="17" s="1"/>
  <c r="I888" i="17"/>
  <c r="J888" i="17"/>
  <c r="O888" i="17" s="1"/>
  <c r="K888" i="17"/>
  <c r="L888" i="17"/>
  <c r="M888" i="17" s="1"/>
  <c r="I889" i="17"/>
  <c r="J889" i="17"/>
  <c r="K889" i="17"/>
  <c r="L889" i="17"/>
  <c r="M889" i="17" s="1"/>
  <c r="I890" i="17"/>
  <c r="N890" i="17" s="1"/>
  <c r="J890" i="17"/>
  <c r="O890" i="17" s="1"/>
  <c r="K890" i="17"/>
  <c r="L890" i="17"/>
  <c r="I891" i="17"/>
  <c r="N891" i="17" s="1"/>
  <c r="J891" i="17"/>
  <c r="O891" i="17" s="1"/>
  <c r="K891" i="17"/>
  <c r="L891" i="17"/>
  <c r="I892" i="17"/>
  <c r="N892" i="17" s="1"/>
  <c r="J892" i="17"/>
  <c r="K892" i="17"/>
  <c r="L892" i="17"/>
  <c r="M892" i="17" s="1"/>
  <c r="I893" i="17"/>
  <c r="J893" i="17"/>
  <c r="K893" i="17"/>
  <c r="L893" i="17"/>
  <c r="M893" i="17" s="1"/>
  <c r="I894" i="17"/>
  <c r="N894" i="17" s="1"/>
  <c r="J894" i="17"/>
  <c r="O894" i="17" s="1"/>
  <c r="K894" i="17"/>
  <c r="L894" i="17"/>
  <c r="I895" i="17"/>
  <c r="J895" i="17"/>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J900" i="17"/>
  <c r="O900" i="17" s="1"/>
  <c r="K900" i="17"/>
  <c r="L900" i="17"/>
  <c r="I901" i="17"/>
  <c r="J901" i="17"/>
  <c r="O901" i="17" s="1"/>
  <c r="K901" i="17"/>
  <c r="L901" i="17"/>
  <c r="I902" i="17"/>
  <c r="N902" i="17" s="1"/>
  <c r="J902" i="17"/>
  <c r="O902" i="17" s="1"/>
  <c r="K902" i="17"/>
  <c r="L902" i="17"/>
  <c r="I903" i="17"/>
  <c r="J903" i="17"/>
  <c r="K903" i="17"/>
  <c r="L903" i="17"/>
  <c r="M903" i="17" s="1"/>
  <c r="I904" i="17"/>
  <c r="N904" i="17" s="1"/>
  <c r="J904" i="17"/>
  <c r="O904" i="17" s="1"/>
  <c r="K904" i="17"/>
  <c r="L904" i="17"/>
  <c r="M904" i="17" s="1"/>
  <c r="I905" i="17"/>
  <c r="J905" i="17"/>
  <c r="K905" i="17"/>
  <c r="L905" i="17"/>
  <c r="M905" i="17" s="1"/>
  <c r="I906" i="17"/>
  <c r="N906" i="17" s="1"/>
  <c r="J906" i="17"/>
  <c r="O906" i="17" s="1"/>
  <c r="K906" i="17"/>
  <c r="L906" i="17"/>
  <c r="I907" i="17"/>
  <c r="J907" i="17"/>
  <c r="O907" i="17" s="1"/>
  <c r="K907" i="17"/>
  <c r="L907" i="17"/>
  <c r="M907" i="17" s="1"/>
  <c r="I908" i="17"/>
  <c r="N908" i="17" s="1"/>
  <c r="J908" i="17"/>
  <c r="O908" i="17" s="1"/>
  <c r="K908" i="17"/>
  <c r="L908" i="17"/>
  <c r="M908" i="17" s="1"/>
  <c r="I909" i="17"/>
  <c r="J909" i="17"/>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I913" i="17"/>
  <c r="J913" i="17"/>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K917" i="17"/>
  <c r="L917" i="17"/>
  <c r="M917" i="17" s="1"/>
  <c r="I918" i="17"/>
  <c r="N918" i="17" s="1"/>
  <c r="J918" i="17"/>
  <c r="O918" i="17" s="1"/>
  <c r="K918" i="17"/>
  <c r="L918" i="17"/>
  <c r="I919" i="17"/>
  <c r="J919" i="17"/>
  <c r="K919" i="17"/>
  <c r="L919" i="17"/>
  <c r="I920" i="17"/>
  <c r="J920" i="17"/>
  <c r="K920" i="17"/>
  <c r="L920" i="17"/>
  <c r="M920" i="17" s="1"/>
  <c r="I921" i="17"/>
  <c r="J921" i="17"/>
  <c r="O921" i="17" s="1"/>
  <c r="K921" i="17"/>
  <c r="L921" i="17"/>
  <c r="M921" i="17" s="1"/>
  <c r="I922" i="17"/>
  <c r="N922" i="17" s="1"/>
  <c r="J922" i="17"/>
  <c r="O922" i="17" s="1"/>
  <c r="K922" i="17"/>
  <c r="L922" i="17"/>
  <c r="M922" i="17" s="1"/>
  <c r="I923" i="17"/>
  <c r="J923" i="17"/>
  <c r="K923" i="17"/>
  <c r="L923" i="17"/>
  <c r="M923" i="17" s="1"/>
  <c r="I924" i="17"/>
  <c r="J924" i="17"/>
  <c r="K924" i="17"/>
  <c r="L924" i="17"/>
  <c r="M924" i="17" s="1"/>
  <c r="I925" i="17"/>
  <c r="J925" i="17"/>
  <c r="O925" i="17" s="1"/>
  <c r="K925" i="17"/>
  <c r="L925" i="17"/>
  <c r="M925" i="17" s="1"/>
  <c r="I926" i="17"/>
  <c r="N926" i="17" s="1"/>
  <c r="J926" i="17"/>
  <c r="O926" i="17" s="1"/>
  <c r="K926" i="17"/>
  <c r="L926" i="17"/>
  <c r="M926" i="17" s="1"/>
  <c r="I927" i="17"/>
  <c r="J927" i="17"/>
  <c r="K927" i="17"/>
  <c r="L927" i="17"/>
  <c r="M927" i="17" s="1"/>
  <c r="I928" i="17"/>
  <c r="N928" i="17" s="1"/>
  <c r="J928" i="17"/>
  <c r="O928" i="17" s="1"/>
  <c r="K928" i="17"/>
  <c r="L928" i="17"/>
  <c r="M928" i="17" s="1"/>
  <c r="I929" i="17"/>
  <c r="J929" i="17"/>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J933" i="17"/>
  <c r="O933" i="17" s="1"/>
  <c r="K933" i="17"/>
  <c r="L933" i="17"/>
  <c r="M933" i="17" s="1"/>
  <c r="I934" i="17"/>
  <c r="N934" i="17" s="1"/>
  <c r="J934" i="17"/>
  <c r="O934" i="17" s="1"/>
  <c r="K934" i="17"/>
  <c r="L934" i="17"/>
  <c r="I935" i="17"/>
  <c r="N935" i="17" s="1"/>
  <c r="J935" i="17"/>
  <c r="O935" i="17" s="1"/>
  <c r="K935" i="17"/>
  <c r="L935" i="17"/>
  <c r="I936" i="17"/>
  <c r="N936" i="17" s="1"/>
  <c r="J936" i="17"/>
  <c r="O936" i="17" s="1"/>
  <c r="K936" i="17"/>
  <c r="L936" i="17"/>
  <c r="I937" i="17"/>
  <c r="J937" i="17"/>
  <c r="K937" i="17"/>
  <c r="L937" i="17"/>
  <c r="M937" i="17" s="1"/>
  <c r="I938" i="17"/>
  <c r="N938" i="17" s="1"/>
  <c r="J938" i="17"/>
  <c r="O938" i="17" s="1"/>
  <c r="K938" i="17"/>
  <c r="L938" i="17"/>
  <c r="I939" i="17"/>
  <c r="J939" i="17"/>
  <c r="K939" i="17"/>
  <c r="L939" i="17"/>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M944" i="17" s="1"/>
  <c r="I945" i="17"/>
  <c r="J945" i="17"/>
  <c r="K945" i="17"/>
  <c r="L945" i="17"/>
  <c r="M945" i="17" s="1"/>
  <c r="I946" i="17"/>
  <c r="N946" i="17" s="1"/>
  <c r="J946" i="17"/>
  <c r="O946" i="17" s="1"/>
  <c r="K946" i="17"/>
  <c r="L946" i="17"/>
  <c r="M946" i="17" s="1"/>
  <c r="I947" i="17"/>
  <c r="J947" i="17"/>
  <c r="O947" i="17" s="1"/>
  <c r="K947" i="17"/>
  <c r="L947" i="17"/>
  <c r="M947" i="17" s="1"/>
  <c r="I948" i="17"/>
  <c r="J948" i="17"/>
  <c r="K948" i="17"/>
  <c r="L948" i="17"/>
  <c r="M948" i="17" s="1"/>
  <c r="I949" i="17"/>
  <c r="N949" i="17" s="1"/>
  <c r="J949" i="17"/>
  <c r="K949" i="17"/>
  <c r="L949" i="17"/>
  <c r="M949" i="17" s="1"/>
  <c r="I950" i="17"/>
  <c r="J950" i="17"/>
  <c r="O950" i="17" s="1"/>
  <c r="K950" i="17"/>
  <c r="L950" i="17"/>
  <c r="I951" i="17"/>
  <c r="J951" i="17"/>
  <c r="O951" i="17" s="1"/>
  <c r="K951" i="17"/>
  <c r="L951" i="17"/>
  <c r="I952" i="17"/>
  <c r="N952" i="17" s="1"/>
  <c r="J952" i="17"/>
  <c r="O952" i="17" s="1"/>
  <c r="K952" i="17"/>
  <c r="L952" i="17"/>
  <c r="M952" i="17" s="1"/>
  <c r="I953" i="17"/>
  <c r="N953" i="17" s="1"/>
  <c r="J953" i="17"/>
  <c r="K953" i="17"/>
  <c r="L953" i="17"/>
  <c r="M953" i="17" s="1"/>
  <c r="I954" i="17"/>
  <c r="N954" i="17" s="1"/>
  <c r="J954" i="17"/>
  <c r="O954" i="17" s="1"/>
  <c r="K954" i="17"/>
  <c r="L954" i="17"/>
  <c r="I955" i="17"/>
  <c r="N955" i="17" s="1"/>
  <c r="J955" i="17"/>
  <c r="O955" i="17" s="1"/>
  <c r="K955" i="17"/>
  <c r="L955" i="17"/>
  <c r="I956" i="17"/>
  <c r="N956" i="17" s="1"/>
  <c r="J956" i="17"/>
  <c r="O956" i="17" s="1"/>
  <c r="K956" i="17"/>
  <c r="L956" i="17"/>
  <c r="M956" i="17" s="1"/>
  <c r="I957" i="17"/>
  <c r="J957" i="17"/>
  <c r="K957" i="17"/>
  <c r="L957" i="17"/>
  <c r="M957" i="17" s="1"/>
  <c r="I958" i="17"/>
  <c r="N958" i="17" s="1"/>
  <c r="J958" i="17"/>
  <c r="O958" i="17" s="1"/>
  <c r="K958" i="17"/>
  <c r="L958" i="17"/>
  <c r="I959" i="17"/>
  <c r="J959" i="17"/>
  <c r="O959" i="17" s="1"/>
  <c r="K959" i="17"/>
  <c r="L959" i="17"/>
  <c r="I960" i="17"/>
  <c r="N960" i="17" s="1"/>
  <c r="J960" i="17"/>
  <c r="O960" i="17" s="1"/>
  <c r="K960" i="17"/>
  <c r="L960" i="17"/>
  <c r="M960" i="17" s="1"/>
  <c r="I961" i="17"/>
  <c r="J961" i="17"/>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J965" i="17"/>
  <c r="K965" i="17"/>
  <c r="L965" i="17"/>
  <c r="M965" i="17" s="1"/>
  <c r="I966" i="17"/>
  <c r="N966" i="17" s="1"/>
  <c r="J966" i="17"/>
  <c r="O966" i="17" s="1"/>
  <c r="K966" i="17"/>
  <c r="L966" i="17"/>
  <c r="I967" i="17"/>
  <c r="J967" i="17"/>
  <c r="K967" i="17"/>
  <c r="L967" i="17"/>
  <c r="M967" i="17" s="1"/>
  <c r="I968" i="17"/>
  <c r="J968" i="17"/>
  <c r="O968" i="17" s="1"/>
  <c r="K968" i="17"/>
  <c r="L968" i="17"/>
  <c r="M968" i="17" s="1"/>
  <c r="I969" i="17"/>
  <c r="J969" i="17"/>
  <c r="O969" i="17" s="1"/>
  <c r="K969" i="17"/>
  <c r="L969" i="17"/>
  <c r="M969" i="17" s="1"/>
  <c r="I970" i="17"/>
  <c r="N970" i="17" s="1"/>
  <c r="J970" i="17"/>
  <c r="O970" i="17" s="1"/>
  <c r="K970" i="17"/>
  <c r="L970" i="17"/>
  <c r="I971" i="17"/>
  <c r="N971" i="17" s="1"/>
  <c r="J971" i="17"/>
  <c r="K971" i="17"/>
  <c r="L971" i="17"/>
  <c r="I972" i="17"/>
  <c r="J972" i="17"/>
  <c r="O972" i="17" s="1"/>
  <c r="K972" i="17"/>
  <c r="L972" i="17"/>
  <c r="M972" i="17" s="1"/>
  <c r="I973" i="17"/>
  <c r="J973" i="17"/>
  <c r="K973" i="17"/>
  <c r="L973" i="17"/>
  <c r="M973" i="17" s="1"/>
  <c r="I974" i="17"/>
  <c r="N974" i="17" s="1"/>
  <c r="J974" i="17"/>
  <c r="O974" i="17" s="1"/>
  <c r="K974" i="17"/>
  <c r="L974" i="17"/>
  <c r="I975" i="17"/>
  <c r="N975" i="17" s="1"/>
  <c r="J975" i="17"/>
  <c r="K975" i="17"/>
  <c r="L975" i="17"/>
  <c r="I976" i="17"/>
  <c r="N976" i="17" s="1"/>
  <c r="J976" i="17"/>
  <c r="O976" i="17" s="1"/>
  <c r="K976" i="17"/>
  <c r="L976" i="17"/>
  <c r="M976" i="17" s="1"/>
  <c r="I977" i="17"/>
  <c r="J977" i="17"/>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J981" i="17"/>
  <c r="K981" i="17"/>
  <c r="L981" i="17"/>
  <c r="M981" i="17" s="1"/>
  <c r="I982" i="17"/>
  <c r="J982" i="17"/>
  <c r="O982" i="17" s="1"/>
  <c r="K982" i="17"/>
  <c r="L982" i="17"/>
  <c r="M982" i="17" s="1"/>
  <c r="I983" i="17"/>
  <c r="N983" i="17" s="1"/>
  <c r="J983" i="17"/>
  <c r="O983" i="17" s="1"/>
  <c r="K983" i="17"/>
  <c r="L983" i="17"/>
  <c r="M983" i="17" s="1"/>
  <c r="I984" i="17"/>
  <c r="J984" i="17"/>
  <c r="O984" i="17" s="1"/>
  <c r="K984" i="17"/>
  <c r="L984" i="17"/>
  <c r="M984" i="17" s="1"/>
  <c r="I985" i="17"/>
  <c r="J985" i="17"/>
  <c r="K985" i="17"/>
  <c r="L985" i="17"/>
  <c r="M985" i="17" s="1"/>
  <c r="I986" i="17"/>
  <c r="N986" i="17" s="1"/>
  <c r="J986" i="17"/>
  <c r="O986" i="17" s="1"/>
  <c r="K986" i="17"/>
  <c r="L986" i="17"/>
  <c r="I987" i="17"/>
  <c r="J987" i="17"/>
  <c r="O987" i="17" s="1"/>
  <c r="K987" i="17"/>
  <c r="L987" i="17"/>
  <c r="M987" i="17" s="1"/>
  <c r="I988" i="17"/>
  <c r="N988" i="17" s="1"/>
  <c r="J988" i="17"/>
  <c r="O988" i="17" s="1"/>
  <c r="K988" i="17"/>
  <c r="L988" i="17"/>
  <c r="M988" i="17" s="1"/>
  <c r="I989" i="17"/>
  <c r="N989" i="17" s="1"/>
  <c r="J989" i="17"/>
  <c r="K989" i="17"/>
  <c r="L989" i="17"/>
  <c r="M989" i="17" s="1"/>
  <c r="I990" i="17"/>
  <c r="N990" i="17" s="1"/>
  <c r="J990" i="17"/>
  <c r="K990" i="17"/>
  <c r="L990" i="17"/>
  <c r="I991" i="17"/>
  <c r="J991" i="17"/>
  <c r="K991" i="17"/>
  <c r="L991" i="17"/>
  <c r="I992" i="17"/>
  <c r="N992" i="17" s="1"/>
  <c r="J992" i="17"/>
  <c r="O992" i="17" s="1"/>
  <c r="K992" i="17"/>
  <c r="L992" i="17"/>
  <c r="I993" i="17"/>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K997" i="17"/>
  <c r="L997" i="17"/>
  <c r="I998" i="17"/>
  <c r="N998" i="17" s="1"/>
  <c r="J998" i="17"/>
  <c r="O998" i="17" s="1"/>
  <c r="K998" i="17"/>
  <c r="L998" i="17"/>
  <c r="I999" i="17"/>
  <c r="J999" i="17"/>
  <c r="K999" i="17"/>
  <c r="L999" i="17"/>
  <c r="I1000" i="17"/>
  <c r="N1000" i="17" s="1"/>
  <c r="J1000" i="17"/>
  <c r="O1000" i="17" s="1"/>
  <c r="K1000" i="17"/>
  <c r="L1000" i="17"/>
  <c r="M1000" i="17" s="1"/>
  <c r="I1001" i="17"/>
  <c r="J1001" i="17"/>
  <c r="K1001" i="17"/>
  <c r="L1001" i="17"/>
  <c r="M1001" i="17" s="1"/>
  <c r="J2" i="17"/>
  <c r="O2" i="17" s="1"/>
  <c r="K2" i="17"/>
  <c r="L2" i="17"/>
  <c r="M2" i="17" s="1"/>
  <c r="I2" i="17"/>
  <c r="F985" i="17"/>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1001" i="17"/>
  <c r="F1000" i="17"/>
  <c r="F999" i="17"/>
  <c r="F998" i="17"/>
  <c r="F997" i="17"/>
  <c r="F996" i="17"/>
  <c r="F995" i="17"/>
  <c r="F994" i="17"/>
  <c r="F993" i="17"/>
  <c r="F992" i="17"/>
  <c r="F991" i="17"/>
  <c r="F990" i="17"/>
  <c r="F989" i="17"/>
  <c r="F988" i="17"/>
  <c r="F987" i="17"/>
  <c r="F986"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<sst xmlns="http://schemas.openxmlformats.org/spreadsheetml/2006/main" count="11128" uniqueCount="6221">
  <si>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</si>
  <si>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</si>
  <si>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</si>
  <si>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</si>
  <si>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</si>
  <si>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</si>
  <si>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</si>
  <si>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</si>
  <si>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</si>
  <si>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</si>
  <si>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</si>
  <si>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</si>
  <si>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</si>
  <si>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</si>
  <si>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</si>
  <si>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</si>
  <si>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</si>
  <si>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</si>
  <si>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</si>
  <si>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</si>
  <si>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</si>
  <si>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</si>
  <si>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</si>
  <si>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</si>
  <si>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</si>
  <si>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</si>
  <si>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</si>
  <si>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</si>
  <si>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</si>
  <si>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</si>
  <si>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</si>
  <si>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</si>
  <si>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</si>
  <si>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</si>
  <si>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</si>
  <si>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</si>
  <si>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</si>
  <si>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</si>
  <si>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</si>
  <si>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</si>
  <si>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</si>
  <si>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</si>
  <si>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</si>
  <si>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</si>
  <si>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</si>
  <si>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</si>
  <si>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</si>
  <si>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</si>
  <si>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</si>
  <si>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</si>
  <si>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</si>
  <si>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</si>
  <si>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</si>
  <si>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</si>
  <si>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</si>
  <si>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</si>
  <si>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</si>
  <si>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</si>
  <si>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</si>
  <si>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</si>
  <si>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</si>
  <si>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</si>
  <si>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</si>
  <si>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</si>
  <si>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</si>
  <si>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</si>
  <si>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</si>
  <si>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</si>
  <si>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</si>
  <si>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</si>
  <si>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</si>
  <si>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</si>
  <si>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</si>
  <si>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</si>
  <si>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</si>
  <si>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</si>
  <si>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</si>
  <si>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</si>
  <si>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</si>
  <si>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</si>
  <si>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</si>
  <si>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</si>
  <si>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</si>
  <si>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</si>
  <si>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</si>
  <si>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</si>
  <si>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</si>
  <si>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</si>
  <si>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</si>
  <si>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</si>
  <si>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</si>
  <si>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</si>
  <si>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</si>
  <si>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</si>
  <si>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</si>
  <si>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</si>
  <si>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</si>
  <si>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</si>
  <si>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</si>
  <si>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</si>
  <si>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</si>
  <si>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</si>
  <si>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</si>
  <si>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</si>
  <si>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</si>
  <si>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</si>
  <si>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</si>
  <si>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</si>
  <si>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</si>
  <si>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</si>
  <si>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</si>
  <si>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</si>
  <si>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</si>
  <si>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</si>
  <si>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</si>
  <si>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</si>
  <si>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</si>
  <si>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</si>
  <si>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</si>
  <si>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</si>
  <si>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</si>
  <si>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</si>
  <si>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</si>
  <si>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</si>
  <si>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</si>
  <si>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</si>
  <si>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</si>
  <si>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</si>
  <si>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</si>
  <si>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</si>
  <si>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</si>
  <si>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</si>
  <si>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</si>
  <si>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</si>
  <si>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</si>
  <si>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</si>
  <si>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</si>
  <si>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</si>
  <si>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</si>
  <si>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</si>
  <si>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</si>
  <si>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</si>
  <si>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</si>
  <si>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</si>
  <si>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</si>
  <si>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</si>
  <si>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</si>
  <si>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</si>
  <si>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</si>
  <si>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</si>
  <si>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</si>
  <si>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</si>
  <si>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</si>
  <si>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</si>
  <si>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</si>
  <si>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</si>
  <si>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</si>
  <si>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</si>
  <si>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</si>
  <si>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</si>
  <si>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</si>
  <si>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</si>
  <si>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</si>
  <si>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</si>
  <si>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</si>
  <si>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</si>
  <si>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</si>
  <si>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</si>
  <si>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</si>
  <si>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</si>
  <si>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</si>
  <si>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</si>
  <si>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</si>
  <si>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</si>
  <si>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</si>
  <si>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</si>
  <si>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</si>
  <si>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</si>
  <si>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</si>
  <si>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</si>
  <si>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</si>
  <si>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</si>
  <si>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</si>
  <si>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</si>
  <si>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</si>
  <si>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</si>
  <si>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</si>
  <si>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</si>
  <si>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</si>
  <si>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</si>
  <si>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</si>
  <si>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</si>
  <si>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</si>
  <si>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</si>
  <si>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</si>
  <si>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</si>
  <si>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</si>
  <si>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</si>
  <si>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</si>
  <si>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</si>
  <si>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</si>
  <si>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</si>
  <si>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</si>
  <si>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</si>
  <si>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</si>
  <si>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</si>
  <si>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</si>
  <si>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</si>
  <si>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</si>
  <si>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</si>
  <si>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</si>
  <si>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</si>
  <si>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</si>
  <si>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</si>
  <si>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</si>
  <si>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</si>
  <si>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</si>
  <si>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</si>
  <si>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</si>
  <si>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</si>
  <si>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</si>
  <si>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</si>
  <si>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</si>
  <si>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</si>
  <si>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</si>
  <si>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</si>
  <si>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</si>
  <si>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</si>
  <si>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</si>
  <si>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</si>
  <si>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</si>
  <si>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</si>
  <si>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</si>
  <si>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</si>
  <si>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</si>
  <si>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</si>
  <si>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</si>
  <si>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</si>
  <si>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</si>
  <si>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</si>
  <si>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</si>
  <si>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</si>
  <si>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</si>
  <si>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</si>
  <si>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</si>
  <si>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</si>
  <si>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</si>
  <si>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</si>
  <si>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</si>
  <si>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</si>
  <si>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</si>
  <si>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</si>
  <si>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</si>
  <si>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</si>
  <si>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</si>
  <si>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</si>
  <si>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</si>
  <si>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</si>
  <si>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</si>
  <si>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</si>
  <si>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</si>
  <si>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</si>
  <si>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</si>
  <si>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</si>
  <si>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</si>
  <si>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</si>
  <si>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</si>
  <si>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</si>
  <si>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</si>
  <si>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</si>
  <si>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</si>
  <si>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</si>
  <si>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</si>
  <si>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</si>
  <si>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</si>
  <si>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</si>
  <si>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</si>
  <si>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</si>
  <si>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</si>
  <si>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</si>
  <si>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</si>
  <si>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</si>
  <si>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</si>
  <si>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</si>
  <si>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</si>
  <si>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</si>
  <si>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</si>
  <si>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</si>
  <si>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</si>
  <si>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</si>
  <si>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</si>
  <si>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</si>
  <si>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</si>
  <si>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</si>
  <si>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</si>
  <si>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</si>
  <si>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</si>
  <si>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</si>
  <si>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</si>
  <si>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</si>
  <si>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</si>
  <si>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</si>
  <si>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</si>
  <si>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</si>
  <si>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</si>
  <si>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</si>
  <si>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</si>
  <si>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</si>
  <si>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</si>
  <si>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</si>
  <si>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</si>
  <si>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</si>
  <si>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</si>
  <si>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</si>
  <si>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</si>
  <si>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</si>
  <si>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</si>
  <si>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</si>
  <si>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</si>
  <si>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</si>
  <si>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</si>
  <si>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</si>
  <si>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</si>
  <si>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</si>
  <si>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</si>
  <si>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</si>
  <si>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</si>
  <si>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</si>
  <si>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</si>
  <si>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</si>
  <si>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</si>
  <si>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</si>
  <si>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</si>
  <si>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</si>
  <si>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</si>
  <si>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</si>
  <si>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</si>
  <si>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</si>
  <si>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</si>
  <si>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</si>
  <si>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</si>
  <si>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</si>
  <si>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</si>
  <si>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</si>
  <si>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</si>
  <si>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</si>
  <si>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</si>
  <si>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</si>
  <si>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</si>
  <si>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</si>
  <si>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</si>
  <si>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</si>
  <si>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</si>
  <si>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</si>
  <si>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</si>
  <si>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</si>
  <si>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</si>
  <si>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</si>
  <si>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</si>
  <si>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</si>
  <si>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</si>
  <si>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</si>
  <si>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</si>
  <si>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</si>
  <si>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</si>
  <si>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</si>
  <si>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</si>
  <si>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</si>
  <si>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</si>
  <si>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</si>
  <si>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</si>
  <si>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</si>
  <si>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</si>
  <si>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</si>
  <si>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</si>
  <si>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</si>
  <si>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</si>
  <si>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</si>
  <si>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</si>
  <si>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</si>
  <si>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</si>
  <si>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</si>
  <si>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</si>
  <si>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</si>
  <si>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</si>
  <si>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</si>
  <si>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</si>
  <si>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</si>
  <si>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</si>
  <si>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</si>
  <si>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</si>
  <si>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</si>
  <si>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</si>
  <si>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</si>
  <si>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</si>
  <si>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</si>
  <si>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</si>
  <si>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</si>
  <si>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</si>
  <si>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</si>
  <si>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</si>
  <si>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</si>
  <si>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</si>
  <si>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</si>
  <si>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</si>
  <si>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</si>
  <si>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</si>
  <si>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</si>
  <si>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</si>
  <si>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</si>
  <si>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</si>
  <si>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</si>
  <si>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</si>
  <si>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</si>
  <si>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</si>
  <si>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</si>
  <si>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</si>
  <si>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</si>
  <si>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</si>
  <si>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</si>
  <si>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</si>
  <si>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</si>
  <si>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</si>
  <si>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</si>
  <si>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</si>
  <si>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</si>
  <si>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</si>
  <si>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</si>
  <si>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</si>
  <si>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</si>
  <si>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</si>
  <si>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</si>
  <si>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</si>
  <si>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</si>
  <si>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</si>
  <si>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</si>
  <si>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</si>
  <si>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</si>
  <si>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</si>
  <si>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</si>
  <si>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</si>
  <si>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</si>
  <si>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</si>
  <si>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</si>
  <si>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</si>
  <si>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</si>
  <si>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</si>
  <si>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</si>
  <si>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</si>
  <si>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</si>
  <si>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</si>
  <si>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</si>
  <si>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</si>
  <si>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</si>
  <si>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</si>
  <si>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</si>
  <si>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</si>
  <si>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</si>
  <si>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</si>
  <si>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</si>
  <si>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</si>
  <si>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</si>
  <si>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</si>
  <si>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</si>
  <si>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</si>
  <si>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</si>
  <si>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</si>
  <si>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</si>
  <si>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</si>
  <si>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</si>
  <si>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</si>
  <si>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</si>
  <si>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</si>
  <si>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</si>
  <si>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</si>
  <si>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</si>
  <si>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</si>
  <si>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</si>
  <si>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</si>
  <si>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</si>
  <si>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</si>
  <si>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</si>
  <si>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</si>
  <si>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</si>
  <si>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</si>
  <si>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</si>
  <si>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</si>
  <si>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</si>
  <si>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</si>
  <si>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</si>
  <si>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</si>
  <si>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</si>
  <si>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</si>
  <si>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</si>
  <si>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</si>
  <si>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</si>
  <si>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</si>
  <si>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</si>
  <si>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</si>
  <si>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</si>
  <si>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</si>
  <si>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</si>
  <si>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</si>
  <si>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</si>
  <si>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</si>
  <si>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</si>
  <si>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</si>
  <si>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</si>
  <si>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</si>
  <si>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</si>
  <si>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</si>
  <si>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</si>
  <si>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</si>
  <si>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</si>
  <si>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</si>
  <si>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</si>
  <si>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</si>
  <si>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</si>
  <si>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</si>
  <si>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</si>
  <si>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</si>
  <si>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</si>
  <si>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</si>
  <si>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</si>
  <si>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</si>
  <si>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</si>
  <si>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</si>
  <si>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</si>
  <si>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</si>
  <si>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</si>
  <si>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</si>
  <si>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</si>
  <si>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</si>
  <si>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</si>
  <si>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</si>
  <si>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</si>
  <si>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</si>
  <si>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</si>
  <si>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</si>
  <si>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</si>
  <si>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</si>
  <si>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</si>
  <si>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</si>
  <si>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</si>
  <si>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</si>
  <si>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</si>
  <si>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</si>
  <si>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</si>
  <si>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</si>
  <si>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</si>
  <si>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</si>
  <si>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</si>
  <si>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</si>
  <si>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</si>
  <si>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</si>
  <si>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</si>
  <si>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</si>
  <si>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</si>
  <si>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</si>
  <si>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</si>
  <si>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</si>
  <si>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</si>
  <si>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</si>
  <si>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</si>
  <si>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</si>
  <si>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</si>
  <si>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</si>
  <si>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</si>
  <si>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</si>
  <si>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</si>
  <si>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</si>
  <si>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</si>
  <si>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</si>
  <si>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</si>
  <si>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</si>
  <si>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</si>
  <si>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</si>
  <si>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</si>
  <si>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</si>
  <si>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</si>
  <si>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</si>
  <si>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</si>
  <si>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</si>
  <si>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</si>
  <si>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</si>
  <si>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</si>
  <si>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</si>
  <si>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</si>
  <si>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</si>
  <si>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</si>
  <si>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</si>
  <si>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</si>
  <si>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</si>
  <si>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</si>
  <si>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</si>
  <si>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</si>
  <si>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</si>
  <si>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</si>
  <si>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</si>
  <si>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</si>
  <si>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</si>
  <si>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</si>
  <si>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</si>
  <si>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</si>
  <si>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</si>
  <si>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</si>
  <si>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</si>
  <si>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</si>
  <si>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</si>
  <si>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</si>
  <si>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</si>
  <si>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</si>
  <si>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</si>
  <si>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</si>
  <si>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</si>
  <si>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</si>
  <si>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</si>
  <si>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</si>
  <si>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</si>
  <si>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</si>
  <si>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</si>
  <si>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</si>
  <si>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</si>
  <si>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</si>
  <si>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</si>
  <si>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</si>
  <si>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</si>
  <si>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</si>
  <si>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</si>
  <si>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</si>
  <si>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</si>
  <si>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</si>
  <si>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</si>
  <si>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</si>
  <si>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</si>
  <si>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</si>
  <si>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</si>
  <si>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</si>
  <si>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</si>
  <si>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</si>
  <si>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</si>
  <si>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</si>
  <si>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</si>
  <si>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</si>
  <si>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</si>
  <si>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</si>
  <si>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</si>
  <si>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</si>
  <si>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</si>
  <si>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</si>
  <si>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</si>
  <si>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</si>
  <si>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</si>
  <si>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</si>
  <si>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</si>
  <si>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</si>
  <si>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</si>
  <si>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</si>
  <si>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</si>
  <si>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</si>
  <si>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</si>
  <si>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</si>
  <si>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</si>
  <si>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</si>
  <si>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</si>
  <si>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</si>
  <si>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</si>
  <si>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</si>
  <si>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</si>
  <si>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</si>
  <si>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</si>
  <si>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</si>
  <si>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</si>
  <si>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</si>
  <si>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</si>
  <si>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</si>
  <si>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</si>
  <si>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</si>
  <si>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</si>
  <si>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</si>
  <si>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</si>
  <si>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</si>
  <si>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</si>
  <si>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</si>
  <si>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</si>
  <si>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</si>
  <si>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</si>
  <si>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</si>
  <si>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</si>
  <si>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</si>
  <si>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</si>
  <si>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</si>
  <si>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</si>
  <si>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</si>
  <si>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</si>
  <si>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</si>
  <si>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</si>
  <si>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</si>
  <si>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</si>
  <si>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</si>
  <si>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</si>
  <si>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</si>
  <si>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</si>
  <si>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</si>
  <si>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</si>
  <si>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</si>
  <si>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</si>
  <si>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</si>
  <si>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</si>
  <si>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</si>
  <si>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</si>
  <si>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</si>
  <si>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</si>
  <si>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</si>
  <si>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</si>
  <si>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</si>
  <si>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</si>
  <si>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</si>
  <si>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</si>
  <si>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</si>
  <si>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</si>
  <si>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</si>
  <si>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</si>
  <si>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</si>
  <si>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</si>
  <si>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</si>
  <si>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</si>
  <si>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</si>
  <si>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</si>
  <si>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</si>
  <si>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</si>
  <si>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</si>
  <si>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</si>
  <si>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</si>
  <si>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</si>
  <si>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</si>
  <si>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</si>
  <si>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</si>
  <si>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</si>
  <si>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</si>
  <si>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</si>
  <si>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</si>
  <si>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</si>
  <si>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</si>
  <si>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</si>
  <si>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</si>
  <si>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</si>
  <si>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</si>
  <si>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</si>
  <si>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</si>
  <si>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</si>
  <si>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</si>
  <si>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</si>
  <si>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</si>
  <si>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</si>
  <si>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</si>
  <si>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</si>
  <si>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</si>
  <si>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</si>
  <si>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</si>
  <si>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</si>
  <si>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</si>
  <si>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</si>
  <si>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</si>
  <si>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</si>
  <si>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</si>
  <si>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</si>
  <si>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</si>
  <si>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</si>
  <si>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</si>
  <si>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</si>
  <si>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</si>
  <si>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</si>
  <si>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</si>
  <si>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</si>
  <si>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</si>
  <si>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</si>
  <si>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</si>
  <si>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</si>
  <si>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</si>
  <si>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</si>
  <si>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</si>
  <si>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</si>
  <si>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</si>
  <si>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</si>
  <si>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</si>
  <si>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</si>
  <si>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</si>
  <si>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</si>
  <si>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</si>
  <si>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</si>
  <si>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</si>
  <si>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</si>
  <si>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</si>
  <si>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</si>
  <si>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</si>
  <si>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</si>
  <si>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</si>
  <si>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</si>
  <si>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</si>
  <si>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</si>
  <si>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</si>
  <si>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</si>
  <si>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</si>
  <si>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</si>
  <si>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</si>
  <si>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</si>
  <si>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</si>
  <si>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</si>
  <si>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</si>
  <si>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</si>
  <si>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</si>
  <si>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</si>
  <si>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</si>
  <si>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</si>
  <si>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</si>
  <si>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</si>
  <si>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</si>
  <si>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</si>
  <si>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</si>
  <si>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</si>
  <si>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</si>
  <si>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</si>
  <si>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</si>
  <si>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</si>
  <si>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</si>
  <si>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</si>
  <si>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</si>
  <si>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</si>
  <si>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</si>
  <si>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</si>
  <si>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</si>
  <si>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</si>
  <si>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</si>
  <si>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</si>
  <si>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</si>
  <si>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</si>
  <si>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</si>
  <si>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</si>
  <si>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</si>
  <si>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</si>
  <si>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</si>
  <si>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</si>
  <si>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</si>
  <si>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</si>
  <si>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</si>
  <si>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</si>
  <si>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</si>
  <si>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</si>
  <si>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</si>
  <si>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</si>
  <si>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</si>
  <si>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</si>
  <si>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</si>
  <si>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</si>
  <si>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</si>
  <si>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</si>
  <si>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</si>
  <si>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</si>
  <si>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</si>
  <si>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</si>
  <si>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</si>
  <si>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</si>
  <si>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</si>
  <si>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</si>
  <si>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</si>
  <si>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</si>
  <si>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</si>
  <si>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</si>
  <si>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</si>
  <si>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</si>
  <si>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</si>
  <si>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</si>
  <si>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</si>
  <si>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</si>
  <si>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</si>
  <si>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</si>
  <si>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</si>
  <si>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</si>
  <si>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</si>
  <si>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</si>
  <si>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</si>
  <si>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</si>
  <si>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</si>
  <si>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</si>
  <si>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</si>
  <si>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</si>
  <si>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</si>
  <si>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</si>
  <si>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</si>
  <si>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</si>
  <si>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</si>
  <si>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</si>
  <si>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</si>
  <si>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</si>
  <si>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</si>
  <si>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</si>
  <si>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</si>
  <si>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</si>
  <si>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</si>
  <si>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</si>
  <si>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</si>
  <si>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</si>
  <si>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</si>
  <si>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</si>
  <si>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</si>
  <si>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</si>
  <si>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</si>
  <si>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</si>
  <si>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</si>
  <si>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</si>
  <si>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</si>
  <si>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</si>
  <si>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</si>
  <si>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</si>
  <si>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</si>
  <si>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</si>
  <si>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</si>
  <si>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</si>
  <si>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</si>
  <si>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</si>
  <si>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</si>
  <si>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</si>
  <si>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</si>
  <si>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</si>
  <si>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</si>
  <si>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</si>
  <si>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</si>
  <si>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</si>
  <si>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</si>
  <si>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</si>
  <si>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</si>
  <si>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</si>
  <si>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</si>
  <si>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</si>
  <si>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</si>
  <si>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</si>
  <si>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</si>
  <si>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</si>
  <si>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</si>
  <si>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</si>
  <si>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</si>
  <si>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</si>
  <si>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</si>
  <si>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</si>
  <si>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</si>
  <si>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</si>
  <si>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</si>
  <si>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</si>
  <si>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</si>
  <si>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</si>
  <si>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</si>
  <si>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</si>
  <si>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</si>
  <si>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</si>
  <si>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</si>
  <si>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</si>
  <si>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</si>
  <si>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</si>
  <si>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</si>
  <si>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</si>
  <si>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</si>
  <si>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</si>
  <si>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</si>
  <si>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</si>
  <si>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</si>
  <si>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</si>
  <si>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</si>
  <si>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</si>
  <si>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</si>
  <si>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</si>
  <si>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</si>
  <si>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</si>
  <si>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</si>
  <si>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</si>
  <si>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</si>
  <si>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</si>
  <si>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</si>
  <si>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</si>
  <si>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</si>
  <si>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</si>
  <si>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</si>
  <si>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</si>
  <si>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</si>
  <si>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</si>
  <si>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</si>
  <si>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</si>
  <si>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</si>
  <si>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</si>
  <si>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</si>
  <si>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</si>
  <si>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</si>
  <si>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</si>
  <si>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</si>
  <si>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</si>
  <si>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</si>
  <si>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</si>
  <si>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</si>
  <si>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</si>
  <si>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</si>
  <si>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</si>
  <si>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</si>
  <si>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</si>
  <si>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</si>
  <si>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</si>
  <si>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</si>
  <si>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</si>
  <si>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</si>
  <si>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</si>
  <si>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</si>
  <si>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</si>
  <si>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</si>
  <si>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</si>
  <si>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</si>
  <si>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</si>
  <si>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</si>
  <si>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</si>
  <si>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</si>
  <si>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</si>
  <si>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</si>
  <si>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</si>
  <si>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</si>
  <si>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</si>
  <si>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</si>
  <si>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</si>
  <si>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</si>
  <si>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</si>
  <si>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</si>
  <si>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</si>
  <si>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</si>
  <si>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</si>
  <si>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</si>
  <si>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</si>
  <si>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</si>
  <si>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</si>
  <si>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</si>
  <si>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</si>
  <si>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</si>
  <si>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</si>
  <si>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</si>
  <si>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</si>
  <si>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</si>
  <si>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</si>
  <si>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</si>
  <si>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</si>
  <si>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</si>
  <si>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</si>
  <si>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</si>
  <si>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</si>
  <si>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</si>
  <si>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</si>
  <si>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</si>
  <si>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</si>
  <si>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</si>
  <si>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</si>
  <si>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</si>
  <si>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</si>
  <si>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</si>
  <si>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</si>
  <si>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</si>
  <si>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</si>
  <si>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</si>
  <si>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</si>
  <si>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</si>
  <si>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</si>
  <si>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</si>
  <si>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</si>
  <si>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</si>
  <si>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</si>
  <si>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</si>
  <si>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</si>
  <si>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</si>
  <si>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</si>
  <si>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</si>
  <si>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</si>
  <si>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</si>
  <si>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</si>
  <si>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</si>
  <si>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</si>
  <si>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</si>
  <si>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</si>
  <si>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</si>
  <si>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</si>
  <si>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</si>
  <si>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</si>
  <si>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</si>
  <si>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</si>
  <si>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</si>
  <si>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</si>
  <si>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</si>
  <si>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</si>
  <si>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</si>
  <si>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</si>
  <si>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</si>
  <si>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</si>
  <si>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</si>
  <si>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</si>
  <si>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</si>
  <si>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</si>
  <si>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</si>
  <si>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</si>
  <si>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</si>
  <si>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</si>
  <si>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</si>
  <si>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</si>
  <si>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</si>
  <si>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</si>
  <si>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</si>
  <si>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</si>
  <si>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</si>
  <si>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</si>
  <si>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</si>
  <si>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</si>
  <si>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</si>
  <si>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</si>
  <si>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</si>
  <si>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</si>
  <si>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</si>
  <si>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</si>
  <si>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</si>
  <si>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</si>
  <si>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</si>
  <si>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</si>
  <si>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</si>
  <si>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</si>
  <si>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</si>
  <si>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</si>
  <si>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</si>
  <si>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</si>
  <si>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</si>
  <si>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</si>
  <si>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</si>
  <si>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</si>
  <si>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</si>
  <si>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</si>
  <si>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</si>
  <si>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</si>
  <si>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</si>
  <si>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</si>
  <si>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</si>
  <si>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</si>
  <si>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</si>
  <si>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</si>
  <si>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</si>
  <si>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</si>
  <si>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</si>
  <si>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</si>
  <si>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</si>
  <si>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</si>
  <si>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</si>
  <si>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</si>
  <si>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</si>
  <si>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</si>
  <si>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</si>
  <si>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</si>
  <si>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</si>
  <si>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</si>
  <si>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</si>
  <si>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</si>
  <si>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</si>
  <si>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</si>
  <si>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</si>
  <si>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</si>
  <si>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</si>
  <si>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</si>
  <si>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</si>
  <si>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</si>
  <si>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</si>
  <si>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</si>
  <si>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</si>
  <si>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</si>
  <si>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</si>
  <si>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</si>
  <si>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</si>
  <si>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</si>
  <si>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</si>
  <si>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</si>
  <si>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</si>
  <si>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</si>
  <si>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</si>
  <si>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</si>
  <si>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</si>
  <si>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</si>
  <si>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</si>
  <si>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</si>
  <si>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</si>
  <si>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</si>
  <si>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</si>
  <si>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</si>
  <si>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</si>
  <si>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</si>
  <si>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</si>
  <si>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</si>
  <si>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</si>
  <si>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</si>
  <si>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</si>
  <si>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</si>
  <si>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</si>
  <si>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</si>
  <si>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</si>
  <si>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</si>
  <si>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</si>
  <si>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</si>
  <si>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</si>
  <si>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</si>
  <si>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</si>
  <si>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</si>
  <si>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</si>
  <si>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</si>
  <si>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</si>
  <si>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</si>
  <si>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</si>
  <si>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</si>
  <si>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</si>
  <si>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</si>
  <si>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</si>
  <si>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</si>
  <si>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</si>
  <si>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</si>
  <si>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</si>
  <si>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</si>
  <si>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</si>
  <si>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</si>
  <si>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</si>
  <si>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</si>
  <si>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</si>
  <si>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</si>
  <si>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</si>
  <si>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</si>
  <si>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</si>
  <si>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</si>
  <si>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</si>
  <si>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</si>
  <si>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</si>
  <si>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</si>
  <si>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</si>
  <si>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</si>
  <si>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</si>
  <si>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</si>
  <si>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</si>
  <si>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</si>
  <si>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</si>
  <si>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</si>
  <si>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</si>
  <si>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</si>
  <si>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</si>
  <si>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</si>
  <si>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</si>
  <si>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</si>
  <si>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</si>
  <si>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</si>
  <si>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</si>
  <si>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</si>
  <si>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</si>
  <si>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</si>
  <si>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</si>
  <si>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</si>
  <si>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</si>
  <si>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</si>
  <si>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</si>
  <si>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</si>
  <si>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</si>
  <si>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</si>
  <si>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</si>
  <si>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</si>
  <si>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</si>
  <si>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</si>
  <si>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</si>
  <si>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</si>
  <si>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</si>
  <si>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</si>
  <si>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</si>
  <si>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</si>
  <si>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</si>
  <si>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</si>
  <si>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</si>
  <si>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</si>
  <si>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</si>
  <si>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</si>
  <si>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</si>
  <si>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</si>
  <si>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</si>
  <si>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</si>
  <si>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</si>
  <si>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</si>
  <si>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</si>
  <si>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</si>
  <si>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</si>
  <si>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</si>
  <si>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</si>
  <si>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</si>
  <si>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</si>
  <si>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</si>
  <si>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</si>
  <si>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</si>
  <si>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</si>
  <si>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</si>
  <si>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</si>
  <si>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</si>
  <si>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</si>
  <si>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</si>
  <si>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</si>
  <si>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</si>
  <si>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</si>
  <si>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</si>
  <si>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</si>
  <si>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</si>
  <si>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</si>
  <si>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</si>
  <si>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</si>
  <si>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</si>
  <si>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</si>
  <si>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</si>
  <si>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</si>
  <si>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</si>
  <si>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</si>
  <si>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</si>
  <si>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</si>
  <si>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</si>
  <si>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</si>
  <si>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</si>
  <si>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</si>
  <si>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</si>
  <si>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</si>
  <si>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</si>
  <si>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</si>
  <si>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</si>
  <si>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</si>
  <si>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</si>
  <si>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</si>
  <si>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</si>
  <si>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</si>
  <si>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</si>
  <si>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</si>
  <si>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</si>
  <si>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</si>
  <si>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</si>
  <si>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</si>
  <si>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</si>
  <si>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</si>
  <si>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</si>
  <si>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</si>
  <si>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</si>
  <si>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</si>
  <si>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</si>
  <si>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</si>
  <si>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</si>
  <si>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</si>
  <si>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</si>
  <si>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</si>
  <si>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</si>
  <si>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</si>
  <si>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</si>
  <si>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</si>
  <si>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</si>
  <si>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</si>
  <si>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</si>
  <si>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</si>
  <si>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</si>
  <si>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</si>
  <si>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</si>
  <si>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</si>
  <si>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</si>
  <si>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</si>
  <si>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</si>
  <si>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</si>
  <si>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</si>
  <si>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</si>
  <si>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</si>
  <si>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</si>
  <si>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</si>
  <si>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</si>
  <si>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</si>
  <si>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</si>
  <si>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</si>
  <si>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</si>
  <si>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</si>
  <si>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</si>
  <si>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</si>
  <si>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</si>
  <si>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</si>
  <si>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</si>
  <si>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</si>
  <si>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</si>
  <si>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</si>
  <si>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</si>
  <si>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</si>
  <si>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</si>
  <si>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</si>
  <si>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</si>
  <si>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</si>
  <si>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</si>
  <si>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</si>
  <si>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</si>
  <si>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</si>
  <si>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</si>
  <si>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</si>
  <si>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</si>
  <si>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</si>
  <si>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</si>
  <si>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</si>
  <si>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</si>
  <si>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</si>
  <si>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</si>
  <si>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</si>
  <si>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</si>
  <si>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</si>
  <si>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</si>
  <si>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</si>
  <si>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</si>
  <si>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</si>
  <si>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</si>
  <si>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</si>
  <si>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</si>
  <si>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</si>
  <si>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</si>
  <si>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</si>
  <si>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</si>
  <si>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</si>
  <si>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</si>
  <si>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</si>
  <si>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</si>
  <si>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</si>
  <si>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</si>
  <si>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</si>
  <si>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</si>
  <si>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</si>
  <si>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</si>
  <si>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</si>
  <si>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</si>
  <si>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</si>
  <si>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</si>
  <si>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</si>
  <si>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</si>
  <si>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</si>
  <si>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</si>
  <si>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</si>
  <si>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</si>
  <si>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</si>
  <si>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</si>
  <si>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</si>
  <si>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</si>
  <si>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</si>
  <si>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</si>
  <si>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</si>
  <si>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</si>
  <si>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</si>
  <si>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</si>
  <si>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</si>
  <si>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</si>
  <si>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</si>
  <si>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</si>
  <si>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</si>
  <si>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</si>
  <si>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</si>
  <si>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</si>
  <si>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</si>
  <si>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</si>
  <si>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</si>
  <si>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</si>
  <si>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</si>
  <si>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</si>
  <si>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</si>
  <si>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</si>
  <si>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</si>
  <si>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</si>
  <si>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</si>
  <si>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</si>
  <si>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</si>
  <si>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</si>
  <si>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</si>
  <si>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</si>
  <si>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</si>
  <si>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</si>
  <si>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</si>
  <si>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</si>
  <si>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</si>
  <si>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</si>
  <si>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</si>
  <si>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</si>
  <si>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</si>
  <si>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</si>
  <si>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</si>
  <si>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</si>
  <si>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</si>
  <si>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</si>
  <si>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</si>
  <si>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</si>
  <si>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</si>
  <si>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</si>
  <si>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</si>
  <si>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</si>
  <si>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</si>
  <si>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</si>
  <si>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</si>
  <si>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</si>
  <si>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</si>
  <si>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</si>
  <si>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</si>
  <si>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</si>
  <si>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</si>
  <si>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</si>
  <si>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</si>
  <si>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</si>
  <si>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</si>
  <si>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</si>
  <si>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</si>
  <si>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</si>
  <si>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</si>
  <si>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</si>
  <si>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</si>
  <si>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</si>
  <si>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</si>
  <si>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</si>
  <si>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</si>
  <si>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</si>
  <si>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</si>
  <si>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</si>
  <si>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</si>
  <si>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</si>
  <si>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</si>
  <si>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</si>
  <si>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</si>
  <si>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</si>
  <si>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</si>
  <si>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</si>
  <si>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</si>
  <si>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</si>
  <si>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</si>
  <si>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</si>
  <si>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</si>
  <si>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</si>
  <si>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</si>
  <si>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</si>
  <si>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</si>
  <si>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</si>
  <si>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</si>
  <si>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</si>
  <si>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</si>
  <si>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</si>
  <si>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</si>
  <si>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</si>
  <si>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</si>
  <si>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</si>
  <si>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</si>
  <si>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</si>
  <si>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</si>
  <si>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</si>
  <si>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</si>
  <si>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</si>
  <si>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</si>
  <si>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</si>
  <si>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</si>
  <si>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</si>
  <si>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</si>
  <si>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</si>
  <si>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</si>
  <si>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</si>
  <si>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</si>
  <si>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</si>
  <si>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</si>
  <si>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</si>
  <si>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</si>
  <si>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</si>
  <si>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</si>
  <si>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</si>
  <si>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</si>
  <si>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</si>
  <si>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</si>
  <si>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</si>
  <si>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</si>
  <si>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</si>
  <si>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</si>
  <si>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</si>
  <si>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</si>
  <si>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</si>
  <si>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</si>
  <si>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</si>
  <si>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</si>
  <si>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</si>
  <si>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</si>
  <si>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</si>
  <si>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</si>
  <si>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</si>
  <si>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</si>
  <si>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</si>
  <si>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</si>
  <si>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</si>
  <si>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</si>
  <si>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</si>
  <si>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</si>
  <si>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</si>
  <si>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</si>
  <si>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</si>
  <si>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</si>
  <si>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</si>
  <si>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</si>
  <si>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</si>
  <si>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</si>
  <si>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</si>
  <si>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</si>
  <si>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</si>
  <si>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</si>
  <si>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</si>
  <si>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</si>
  <si>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</si>
  <si>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</si>
  <si>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</si>
  <si>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</si>
  <si>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</si>
  <si>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</si>
  <si>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</si>
  <si>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</si>
  <si>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</si>
  <si>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</si>
  <si>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</si>
  <si>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</si>
  <si>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</si>
  <si>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</si>
  <si>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</si>
  <si>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</si>
  <si>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</si>
  <si>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</si>
  <si>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</si>
  <si>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</si>
  <si>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</si>
  <si>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</si>
  <si>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</si>
  <si>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</si>
  <si>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</si>
  <si>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</si>
  <si>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</si>
  <si>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</si>
  <si>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</si>
  <si>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</si>
  <si>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</si>
  <si>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</si>
  <si>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</si>
  <si>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</si>
  <si>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</si>
  <si>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</si>
  <si>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</si>
  <si>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</si>
  <si>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</si>
  <si>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</si>
  <si>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</si>
  <si>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</si>
  <si>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</si>
  <si>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</si>
  <si>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</si>
  <si>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</si>
  <si>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</si>
  <si>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</si>
  <si>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</si>
  <si>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</si>
  <si>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</si>
  <si>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</si>
  <si>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</si>
  <si>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</si>
  <si>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</si>
  <si>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</si>
  <si>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</si>
  <si>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</si>
  <si>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</si>
  <si>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</si>
  <si>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</si>
  <si>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</si>
  <si>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</si>
  <si>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</si>
  <si>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</si>
  <si>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</si>
  <si>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</si>
  <si>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</si>
  <si>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</si>
  <si>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</si>
  <si>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</si>
  <si>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</si>
  <si>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</si>
  <si>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</si>
  <si>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</si>
  <si>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</si>
  <si>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</si>
  <si>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</si>
  <si>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</si>
  <si>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</si>
  <si>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</si>
  <si>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</si>
  <si>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</si>
  <si>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</si>
  <si>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</si>
  <si>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</si>
  <si>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</si>
  <si>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</si>
  <si>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</si>
  <si>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</si>
  <si>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</si>
  <si>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</si>
  <si>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</si>
  <si>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</si>
  <si>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</si>
  <si>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</si>
  <si>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</si>
  <si>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</si>
  <si>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</si>
  <si>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</si>
  <si>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</si>
  <si>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</si>
  <si>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</si>
  <si>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</si>
  <si>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</si>
  <si>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</si>
  <si>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</si>
  <si>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</si>
  <si>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</si>
  <si>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</si>
  <si>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</si>
  <si>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</si>
  <si>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</si>
  <si>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</si>
  <si>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</si>
  <si>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</si>
  <si>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</si>
  <si>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</si>
  <si>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</si>
  <si>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</si>
  <si>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</si>
  <si>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</si>
  <si>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</si>
  <si>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</si>
  <si>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</si>
  <si>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</si>
  <si>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</si>
  <si>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</si>
  <si>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</si>
  <si>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</si>
  <si>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</si>
  <si>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</si>
  <si>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</si>
  <si>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</si>
  <si>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</si>
  <si>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</si>
  <si>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</si>
  <si>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</si>
  <si>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</si>
  <si>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</si>
  <si>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</si>
  <si>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</si>
  <si>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</si>
  <si>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</si>
  <si>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</si>
  <si>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</si>
  <si>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</si>
  <si>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</si>
  <si>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</si>
  <si>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</si>
  <si>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</si>
  <si>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</si>
  <si>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</si>
  <si>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</si>
  <si>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</si>
  <si>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</si>
  <si>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</si>
  <si>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</si>
  <si>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</si>
  <si>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</si>
  <si>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</si>
  <si>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</si>
  <si>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</si>
  <si>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</si>
  <si>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</si>
  <si>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</si>
  <si>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</si>
  <si>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</si>
  <si>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</si>
  <si>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</si>
  <si>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</si>
  <si>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</si>
  <si>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</si>
  <si>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</si>
  <si>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</si>
  <si>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</si>
  <si>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</si>
  <si>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</si>
  <si>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</si>
  <si>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</si>
  <si>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</si>
  <si>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</si>
  <si>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</si>
  <si>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</si>
  <si>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</si>
  <si>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</si>
  <si>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</si>
  <si>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</si>
  <si>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</si>
  <si>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</si>
  <si>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</si>
  <si>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</si>
  <si>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</si>
  <si>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</si>
  <si>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</si>
  <si>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</si>
  <si>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</si>
  <si>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</si>
  <si>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</si>
  <si>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</si>
  <si>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</si>
  <si>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</si>
  <si>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</si>
  <si>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</si>
  <si>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</si>
  <si>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</si>
  <si>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</si>
  <si>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</si>
  <si>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</si>
  <si>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</si>
  <si>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</si>
  <si>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</si>
  <si>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</si>
  <si>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</si>
  <si>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</si>
  <si>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</si>
  <si>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</si>
  <si>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</si>
  <si>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</si>
  <si>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</si>
  <si>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</si>
  <si>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</si>
  <si>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</si>
  <si>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</si>
  <si>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</si>
  <si>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</si>
  <si>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</si>
  <si>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</si>
  <si>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</si>
  <si>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</si>
  <si>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</si>
  <si>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</si>
  <si>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</si>
  <si>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</si>
  <si>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</si>
  <si>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</si>
  <si>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</si>
  <si>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</si>
  <si>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</si>
  <si>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</si>
  <si>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</si>
  <si>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</si>
  <si>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</si>
  <si>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</si>
  <si>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</si>
  <si>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</si>
  <si>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</si>
  <si>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</si>
  <si>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</si>
  <si>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</si>
  <si>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</si>
  <si>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</si>
  <si>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</si>
  <si>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</si>
  <si>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</si>
  <si>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</si>
  <si>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</si>
  <si>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</si>
  <si>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</si>
  <si>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</si>
  <si>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</si>
  <si>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</si>
  <si>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</si>
  <si>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</si>
  <si>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</si>
  <si>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</si>
  <si>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</si>
  <si>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</si>
  <si>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</si>
  <si>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</si>
  <si>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</si>
  <si>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</si>
  <si>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</si>
  <si>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</si>
  <si>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</si>
  <si>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</si>
  <si>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</si>
  <si>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</si>
  <si>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</si>
  <si>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</si>
  <si>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</si>
  <si>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</si>
  <si>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</si>
  <si>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</si>
  <si>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</si>
  <si>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</si>
  <si>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</si>
  <si>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</si>
  <si>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</si>
  <si>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</si>
  <si>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</si>
  <si>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</si>
  <si>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</si>
  <si>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</si>
  <si>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</si>
  <si>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</si>
  <si>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</si>
  <si>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</si>
  <si>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</si>
  <si>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</si>
  <si>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</si>
  <si>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</si>
  <si>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</si>
  <si>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</si>
  <si>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</si>
  <si>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</si>
  <si>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</si>
  <si>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</si>
  <si>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</si>
  <si>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</si>
  <si>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</si>
  <si>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</si>
  <si>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</si>
  <si>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</si>
  <si>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</si>
  <si>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</si>
  <si>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</si>
  <si>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</si>
  <si>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</si>
  <si>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</si>
  <si>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</si>
  <si>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</si>
  <si>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</si>
  <si>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</si>
  <si>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</si>
  <si>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</si>
  <si>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</si>
  <si>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</si>
  <si>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</si>
  <si>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</si>
  <si>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</si>
  <si>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</si>
  <si>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</si>
  <si>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</si>
  <si>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</si>
  <si>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</si>
  <si>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</si>
  <si>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</si>
  <si>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</si>
  <si>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</si>
  <si>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</si>
  <si>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</si>
  <si>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</si>
  <si>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</si>
  <si>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</si>
  <si>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</si>
  <si>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</si>
  <si>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</si>
  <si>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</si>
  <si>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</si>
  <si>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</si>
  <si>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</si>
  <si>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</si>
  <si>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</si>
  <si>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</si>
  <si>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</si>
  <si>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</si>
  <si>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</si>
  <si>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</si>
  <si>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</si>
  <si>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</si>
  <si>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</si>
  <si>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</si>
  <si>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</si>
  <si>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</si>
  <si>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</si>
  <si>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</si>
  <si>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</si>
  <si>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</si>
  <si>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</si>
  <si>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</si>
  <si>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</si>
  <si>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</si>
  <si>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</si>
  <si>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</si>
  <si>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</si>
  <si>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</si>
  <si>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</si>
  <si>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</si>
  <si>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</si>
  <si>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</si>
  <si>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</si>
  <si>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</si>
  <si>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</si>
  <si>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</si>
  <si>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</si>
  <si>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</si>
  <si>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</si>
  <si>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</si>
  <si>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</si>
  <si>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</si>
  <si>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</si>
  <si>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</si>
  <si>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</si>
  <si>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</si>
  <si>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</si>
  <si>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</si>
  <si>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</si>
  <si>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</si>
  <si>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</si>
  <si>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</si>
  <si>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</si>
  <si>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</si>
  <si>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</si>
  <si>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</si>
  <si>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</si>
  <si>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</si>
  <si>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</si>
  <si>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</si>
  <si>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</si>
  <si>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</si>
  <si>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</si>
  <si>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</si>
  <si>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</si>
  <si>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</si>
  <si>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</si>
  <si>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</si>
  <si>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</si>
  <si>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</si>
  <si>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</si>
  <si>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</si>
  <si>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</si>
  <si>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</si>
  <si>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</si>
  <si>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</si>
  <si>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</si>
  <si>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</si>
  <si>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</si>
  <si>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</si>
  <si>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</si>
  <si>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</si>
  <si>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</si>
  <si>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</si>
  <si>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</si>
  <si>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</si>
  <si>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</si>
  <si>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</si>
  <si>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</si>
  <si>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</si>
  <si>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</si>
  <si>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</si>
  <si>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</si>
  <si>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</si>
  <si>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</si>
  <si>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</si>
  <si>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</si>
  <si>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</si>
  <si>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</si>
  <si>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</si>
  <si>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</si>
  <si>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</si>
  <si>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</si>
  <si>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</si>
  <si>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</si>
  <si>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</si>
  <si>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</si>
  <si>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</si>
  <si>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</si>
  <si>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</si>
  <si>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</si>
  <si>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</si>
  <si>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</si>
  <si>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</si>
  <si>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</si>
  <si>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</si>
  <si>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</si>
  <si>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</si>
  <si>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</si>
  <si>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</si>
  <si>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</si>
  <si>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</si>
  <si>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</si>
  <si>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</si>
  <si>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</si>
  <si>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</si>
  <si>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</si>
  <si>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</si>
  <si>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</si>
  <si>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</si>
  <si>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</si>
  <si>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</si>
  <si>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</si>
  <si>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</si>
  <si>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</si>
  <si>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</si>
  <si>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</si>
  <si>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</si>
  <si>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</si>
  <si>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</si>
  <si>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</si>
  <si>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</si>
  <si>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</si>
  <si>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</si>
  <si>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</si>
  <si>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</si>
  <si>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</si>
  <si>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</si>
  <si>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</si>
  <si>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</si>
  <si>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</si>
  <si>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</si>
  <si>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</si>
  <si>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</si>
  <si>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</si>
  <si>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</si>
  <si>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</si>
  <si>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</si>
  <si>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</si>
  <si>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</si>
  <si>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</si>
  <si>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</si>
  <si>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</si>
  <si>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</si>
  <si>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</si>
  <si>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</si>
  <si>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</si>
  <si>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</si>
  <si>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</si>
  <si>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</si>
  <si>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</si>
  <si>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</si>
  <si>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</si>
  <si>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</si>
  <si>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</si>
  <si>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</si>
  <si>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</si>
  <si>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</si>
  <si>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</si>
  <si>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</si>
  <si>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</si>
  <si>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</si>
  <si>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</si>
  <si>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</si>
  <si>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</si>
  <si>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</si>
  <si>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</si>
  <si>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</si>
  <si>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</si>
  <si>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</si>
  <si>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</si>
  <si>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</si>
  <si>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</si>
  <si>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</si>
  <si>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</si>
  <si>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</si>
  <si>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</si>
  <si>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</si>
  <si>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</si>
  <si>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</si>
  <si>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</si>
  <si>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</si>
  <si>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</si>
  <si>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</si>
  <si>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</si>
  <si>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</si>
  <si>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</si>
  <si>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</si>
  <si>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</si>
  <si>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</si>
  <si>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</si>
  <si>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</si>
  <si>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</si>
  <si>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</si>
  <si>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</si>
  <si>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</si>
  <si>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</si>
  <si>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</si>
  <si>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</si>
  <si>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</si>
  <si>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</si>
  <si>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</si>
  <si>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</si>
  <si>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</si>
  <si>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</si>
  <si>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</si>
  <si>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</si>
  <si>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</si>
  <si>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</si>
  <si>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</si>
  <si>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</si>
  <si>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</si>
  <si>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</si>
  <si>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</si>
  <si>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</si>
  <si>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</si>
  <si>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</si>
  <si>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</si>
  <si>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</si>
  <si>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</si>
  <si>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</si>
  <si>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</si>
  <si>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</si>
  <si>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</si>
  <si>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</si>
  <si>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</si>
  <si>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</si>
  <si>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</si>
  <si>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</si>
  <si>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</si>
  <si>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</si>
  <si>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</si>
  <si>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</si>
  <si>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</si>
  <si>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</si>
  <si>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</si>
  <si>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</si>
  <si>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</si>
  <si>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</si>
  <si>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</si>
  <si>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</si>
  <si>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</si>
  <si>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</si>
  <si>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</si>
  <si>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</si>
  <si>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</si>
  <si>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</si>
  <si>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</si>
  <si>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</si>
  <si>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</si>
  <si>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</si>
  <si>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</si>
  <si>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</si>
  <si>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</si>
  <si>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</si>
  <si>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</si>
  <si>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</si>
  <si>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</si>
  <si>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</si>
  <si>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</si>
  <si>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</si>
  <si>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</si>
  <si>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</si>
  <si>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</si>
  <si>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</si>
  <si>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</si>
  <si>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</si>
  <si>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</si>
  <si>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</si>
  <si>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</si>
  <si>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</si>
  <si>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</si>
  <si>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</si>
  <si>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</si>
  <si>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</si>
  <si>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</si>
  <si>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</si>
  <si>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</si>
  <si>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</si>
  <si>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</si>
  <si>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</si>
  <si>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</si>
  <si>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</si>
  <si>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</si>
  <si>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</si>
  <si>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</si>
  <si>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</si>
  <si>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</si>
  <si>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</si>
  <si>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</si>
  <si>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</si>
  <si>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</si>
  <si>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</si>
  <si>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</si>
  <si>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</si>
  <si>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</si>
  <si>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</si>
  <si>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</si>
  <si>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</si>
  <si>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</si>
  <si>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</si>
  <si>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</si>
  <si>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</si>
  <si>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</si>
  <si>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</si>
  <si>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</si>
  <si>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</si>
  <si>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</si>
  <si>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</si>
  <si>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</si>
  <si>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</si>
  <si>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</si>
  <si>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</si>
  <si>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</si>
  <si>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</si>
  <si>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</si>
  <si>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</si>
  <si>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</si>
  <si>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</si>
  <si>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</si>
  <si>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</si>
  <si>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</si>
  <si>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</si>
  <si>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</si>
  <si>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</si>
  <si>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</si>
  <si>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</si>
  <si>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</si>
  <si>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</si>
  <si>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</si>
  <si>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</si>
  <si>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</si>
  <si>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</si>
  <si>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</si>
  <si>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</si>
  <si>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</si>
  <si>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</si>
  <si>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</si>
  <si>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</si>
  <si>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</si>
  <si>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</si>
  <si>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</si>
  <si>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</si>
  <si>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</si>
  <si>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</si>
  <si>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</si>
  <si>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</si>
  <si>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</si>
  <si>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</si>
  <si>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</si>
  <si>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</si>
  <si>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</si>
  <si>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</si>
  <si>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</si>
  <si>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</si>
  <si>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</si>
  <si>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</si>
  <si>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</si>
  <si>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</si>
  <si>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</si>
  <si>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</si>
  <si>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</si>
  <si>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</si>
  <si>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</si>
  <si>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</si>
  <si>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</si>
  <si>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</si>
  <si>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</si>
  <si>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</si>
  <si>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</si>
  <si>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</si>
  <si>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</si>
  <si>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</si>
  <si>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</si>
  <si>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</si>
  <si>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</si>
  <si>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</si>
  <si>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</si>
  <si>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</si>
  <si>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</si>
  <si>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</si>
  <si>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</si>
  <si>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</si>
  <si>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</si>
  <si>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</si>
  <si>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</si>
  <si>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</si>
  <si>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</si>
  <si>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</si>
  <si>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</si>
  <si>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</si>
  <si>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</si>
  <si>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</si>
  <si>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</si>
  <si>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</si>
  <si>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</si>
  <si>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</si>
  <si>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</si>
  <si>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</si>
  <si>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</si>
  <si>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</si>
  <si>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</si>
  <si>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</si>
  <si>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</si>
  <si>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</si>
  <si>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</si>
  <si>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</si>
  <si>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</si>
  <si>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</si>
  <si>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</si>
  <si>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</si>
  <si>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</si>
  <si>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</si>
  <si>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</si>
  <si>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</si>
  <si>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</si>
  <si>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</si>
  <si>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</si>
  <si>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</si>
  <si>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</si>
  <si>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</si>
  <si>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</si>
  <si>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</si>
  <si>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</si>
  <si>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</si>
  <si>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</si>
  <si>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</si>
  <si>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</si>
  <si>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</si>
  <si>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</si>
  <si>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</si>
  <si>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</si>
  <si>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</si>
  <si>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</si>
  <si>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</si>
  <si>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</si>
  <si>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</si>
  <si>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</si>
  <si>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</si>
  <si>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</si>
  <si>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</si>
  <si>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</si>
  <si>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</si>
  <si>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</si>
  <si>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</si>
  <si>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</si>
  <si>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</si>
  <si>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</si>
  <si>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</si>
  <si>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</si>
  <si>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</si>
  <si>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</si>
  <si>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</si>
  <si>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</si>
  <si>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</si>
  <si>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</si>
  <si>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</si>
  <si>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</si>
  <si>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</si>
  <si>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</si>
  <si>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</si>
  <si>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</si>
  <si>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</si>
  <si>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</si>
  <si>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</si>
  <si>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</si>
  <si>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</si>
  <si>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</si>
  <si>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</si>
  <si>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</si>
  <si>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</si>
  <si>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</si>
  <si>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</si>
  <si>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</si>
  <si>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</si>
  <si>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</si>
  <si>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</si>
  <si>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</si>
  <si>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</si>
  <si>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</si>
  <si>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</si>
  <si>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</si>
  <si>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</si>
  <si>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</si>
  <si>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</si>
  <si>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</si>
  <si>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</si>
  <si>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</si>
  <si>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</si>
  <si>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</si>
  <si>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</si>
  <si>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</si>
  <si>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</si>
  <si>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</si>
  <si>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</si>
  <si>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</si>
  <si>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</si>
  <si>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</si>
  <si>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</si>
  <si>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</si>
  <si>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</si>
  <si>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</si>
  <si>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</si>
  <si>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</si>
  <si>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</si>
  <si>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</si>
  <si>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</si>
  <si>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</si>
  <si>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</si>
  <si>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</si>
  <si>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</si>
  <si>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</si>
  <si>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</si>
  <si>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</si>
  <si>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</si>
  <si>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</si>
  <si>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</si>
  <si>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</si>
  <si>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</si>
  <si>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</si>
  <si>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</si>
  <si>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</si>
  <si>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</si>
  <si>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</si>
  <si>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</si>
  <si>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</si>
  <si>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</si>
  <si>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</si>
  <si>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</si>
  <si>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</si>
  <si>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</si>
  <si>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</si>
  <si>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</si>
  <si>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</si>
  <si>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</si>
  <si>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</si>
  <si>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</si>
  <si>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</si>
  <si>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</si>
  <si>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</si>
  <si>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</si>
  <si>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</si>
  <si>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</si>
  <si>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</si>
  <si>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</si>
  <si>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</si>
  <si>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</si>
  <si>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</si>
  <si>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</si>
  <si>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</si>
  <si>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</si>
  <si>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</si>
  <si>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</si>
  <si>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</si>
  <si>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</si>
  <si>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</si>
  <si>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</si>
  <si>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</si>
  <si>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</si>
  <si>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</si>
  <si>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</si>
  <si>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</si>
  <si>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</si>
  <si>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</si>
  <si>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</si>
  <si>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</si>
  <si>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</si>
  <si>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</si>
  <si>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</si>
  <si>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</si>
  <si>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</si>
  <si>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</si>
  <si>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</si>
  <si>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</si>
  <si>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</si>
  <si>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</si>
  <si>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</si>
  <si>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</si>
  <si>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</si>
  <si>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</si>
  <si>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</si>
  <si>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</si>
  <si>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</si>
  <si>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</si>
  <si>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</si>
  <si>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</si>
  <si>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</si>
  <si>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</si>
  <si>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</si>
  <si>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</si>
  <si>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</si>
  <si>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</si>
  <si>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</si>
  <si>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</si>
  <si>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</si>
  <si>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</si>
  <si>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</si>
  <si>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</si>
  <si>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</si>
  <si>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</si>
  <si>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</si>
  <si>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</si>
  <si>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</si>
  <si>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</si>
  <si>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</si>
  <si>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</si>
  <si>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</si>
  <si>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</si>
  <si>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</si>
  <si>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</si>
  <si>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</si>
  <si>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</si>
  <si>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</si>
  <si>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</si>
  <si>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</si>
  <si>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</si>
  <si>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</si>
  <si>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</si>
  <si>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</si>
  <si>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</si>
  <si>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</si>
  <si>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</si>
  <si>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</si>
  <si>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</si>
  <si>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</si>
  <si>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</si>
  <si>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</si>
  <si>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</si>
  <si>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</si>
  <si>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</si>
  <si>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</si>
  <si>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</si>
  <si>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</si>
  <si>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</si>
  <si>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</si>
  <si>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</si>
  <si>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</si>
  <si>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</si>
  <si>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</si>
  <si>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</si>
  <si>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</si>
  <si>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</si>
  <si>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</si>
  <si>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</si>
  <si>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</si>
  <si>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</si>
  <si>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</si>
  <si>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</si>
  <si>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</si>
  <si>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</si>
  <si>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</si>
  <si>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</si>
  <si>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</si>
  <si>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</si>
  <si>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</si>
  <si>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</si>
  <si>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</si>
  <si>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</si>
  <si>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</si>
  <si>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</si>
  <si>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</si>
  <si>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</si>
  <si>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</si>
  <si>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</si>
  <si>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</si>
  <si>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</si>
  <si>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</si>
  <si>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</si>
  <si>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</si>
  <si>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</si>
  <si>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</si>
  <si>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</si>
  <si>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</si>
  <si>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</si>
  <si>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</si>
  <si>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</si>
  <si>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</si>
  <si>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</si>
  <si>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</si>
  <si>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</si>
  <si>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</si>
  <si>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</si>
  <si>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</si>
  <si>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</si>
  <si>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</si>
  <si>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</si>
  <si>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</si>
  <si>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</si>
  <si>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</si>
  <si>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</si>
  <si>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</si>
  <si>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</si>
  <si>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</si>
  <si>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</si>
  <si>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</si>
  <si>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</si>
  <si>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</si>
  <si>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</si>
  <si>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</si>
  <si>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</si>
  <si>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</si>
  <si>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</si>
  <si>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</si>
  <si>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</si>
  <si>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</si>
  <si>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</si>
  <si>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</si>
  <si>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</si>
  <si>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</si>
  <si>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</si>
  <si>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</si>
  <si>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</si>
  <si>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</si>
  <si>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</si>
  <si>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</si>
  <si>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</si>
  <si>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</si>
  <si>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</si>
  <si>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</si>
  <si>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</si>
  <si>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</si>
  <si>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</si>
  <si>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</si>
  <si>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</si>
  <si>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</si>
  <si>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</si>
  <si>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</si>
  <si>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</si>
  <si>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</si>
  <si>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</si>
  <si>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</si>
  <si>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</si>
  <si>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</si>
  <si>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</si>
  <si>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</si>
  <si>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</si>
  <si>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</si>
  <si>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</si>
  <si>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</si>
  <si>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</si>
  <si>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</si>
  <si>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</si>
  <si>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</si>
  <si>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</si>
  <si>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</si>
  <si>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</si>
  <si>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</si>
  <si>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</si>
  <si>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</si>
  <si>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</si>
  <si>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</si>
  <si>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</si>
  <si>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</si>
  <si>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</si>
  <si>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</si>
  <si>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</si>
  <si>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</si>
  <si>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</si>
  <si>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</si>
  <si>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</si>
  <si>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</si>
  <si>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</si>
  <si>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</si>
  <si>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</si>
  <si>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</si>
  <si>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</si>
  <si>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</si>
  <si>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</si>
  <si>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</si>
  <si>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</si>
  <si>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</si>
  <si>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</si>
  <si>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</si>
  <si>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</si>
  <si>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</si>
  <si>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</si>
  <si>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</si>
  <si>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</si>
  <si>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</si>
  <si>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</si>
  <si>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</si>
  <si>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</si>
  <si>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</si>
  <si>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</si>
  <si>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</si>
  <si>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</si>
  <si>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</si>
  <si>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</si>
  <si>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</si>
  <si>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</si>
  <si>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</si>
  <si>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</si>
  <si>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</si>
  <si>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</si>
  <si>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</si>
  <si>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</si>
  <si>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</si>
  <si>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</si>
  <si>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</si>
  <si>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</si>
  <si>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</si>
  <si>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</si>
  <si>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</si>
  <si>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</si>
  <si>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</si>
  <si>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</si>
  <si>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</si>
  <si>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</si>
  <si>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</si>
  <si>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</si>
  <si>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</si>
  <si>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</si>
  <si>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</si>
  <si>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</si>
  <si>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</si>
  <si>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</si>
  <si>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</si>
  <si>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</si>
  <si>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</si>
  <si>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</si>
  <si>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</si>
  <si>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</si>
  <si>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</si>
  <si>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</si>
  <si>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</si>
  <si>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</si>
  <si>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</si>
  <si>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</si>
  <si>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</si>
  <si>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</si>
  <si>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</si>
  <si>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</si>
  <si>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</si>
  <si>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</si>
  <si>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</si>
  <si>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</si>
  <si>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</si>
  <si>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</si>
  <si>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</si>
  <si>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</si>
  <si>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</si>
  <si>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</si>
  <si>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</si>
  <si>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</si>
  <si>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</si>
  <si>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</si>
  <si>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</si>
  <si>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</si>
  <si>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</si>
  <si>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</si>
  <si>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</si>
  <si>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</si>
  <si>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</si>
  <si>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</si>
  <si>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</si>
  <si>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</si>
  <si>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</si>
  <si>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</si>
  <si>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</si>
  <si>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</si>
  <si>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</si>
  <si>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</si>
  <si>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</si>
  <si>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</si>
  <si>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</si>
  <si>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</si>
  <si>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</si>
  <si>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</si>
  <si>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</si>
  <si>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</si>
  <si>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</si>
  <si>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</si>
  <si>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</si>
  <si>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</si>
  <si>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</si>
  <si>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</si>
  <si>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</si>
  <si>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</si>
  <si>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</si>
  <si>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</si>
  <si>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</si>
  <si>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</si>
  <si>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</si>
  <si>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</si>
  <si>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</si>
  <si>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</si>
  <si>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</si>
  <si>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</si>
  <si>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</si>
  <si>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</si>
  <si>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</si>
  <si>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</si>
  <si>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</si>
  <si>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</si>
  <si>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</si>
  <si>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</si>
  <si>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</si>
  <si>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</si>
  <si>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</si>
  <si>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</si>
  <si>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</si>
  <si>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</si>
  <si>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</si>
  <si>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</si>
  <si>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</si>
  <si>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</si>
  <si>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</si>
  <si>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</si>
  <si>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</si>
  <si>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</si>
  <si>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</si>
  <si>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</si>
  <si>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</si>
  <si>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</si>
  <si>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</si>
  <si>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</si>
  <si>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</si>
  <si>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</si>
  <si>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</si>
  <si>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</si>
  <si>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</si>
  <si>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</si>
  <si>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</si>
  <si>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</si>
  <si>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</si>
  <si>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</si>
  <si>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</si>
  <si>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</si>
  <si>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</si>
  <si>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</si>
  <si>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</si>
  <si>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</si>
  <si>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</si>
  <si>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</si>
  <si>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</si>
  <si>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</si>
  <si>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</si>
  <si>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</si>
  <si>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</si>
  <si>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</si>
  <si>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</si>
  <si>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</si>
  <si>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</si>
  <si>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</si>
  <si>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</si>
  <si>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</si>
  <si>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</si>
  <si>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</si>
  <si>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</si>
  <si>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</si>
  <si>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</si>
  <si>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</si>
  <si>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</si>
  <si>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</si>
  <si>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</si>
  <si>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</si>
  <si>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</si>
  <si>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</si>
  <si>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</si>
  <si>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</si>
  <si>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</si>
  <si>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</si>
  <si>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</si>
  <si>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</si>
  <si>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</si>
  <si>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</si>
  <si>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</si>
  <si>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</si>
  <si>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</si>
  <si>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</si>
  <si>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</si>
  <si>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</si>
  <si>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</si>
  <si>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</si>
  <si>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</si>
  <si>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</si>
  <si>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</si>
  <si>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</si>
  <si>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</si>
  <si>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</si>
  <si>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</si>
  <si>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</si>
  <si>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</si>
  <si>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</si>
  <si>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</si>
  <si>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</si>
  <si>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</si>
  <si>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</si>
  <si>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</si>
  <si>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</si>
  <si>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</si>
  <si>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</si>
  <si>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</si>
  <si>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</si>
  <si>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</si>
  <si>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</si>
  <si>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</si>
  <si>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</si>
  <si>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</si>
  <si>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</si>
  <si>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</si>
  <si>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</si>
  <si>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</si>
  <si>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</si>
  <si>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</si>
  <si>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</si>
  <si>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</si>
  <si>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</si>
  <si>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</si>
  <si>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</si>
  <si>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</si>
  <si>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</si>
  <si>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</si>
  <si>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</si>
  <si>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</si>
  <si>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</si>
  <si>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</si>
  <si>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</si>
  <si>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</si>
  <si>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</si>
  <si>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</si>
  <si>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</si>
  <si>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</si>
  <si>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</si>
  <si>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</si>
  <si>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</si>
  <si>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</si>
  <si>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</si>
  <si>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</si>
  <si>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</si>
  <si>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</si>
  <si>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</si>
  <si>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</si>
  <si>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</si>
  <si>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</si>
  <si>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</si>
  <si>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</si>
  <si>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</si>
  <si>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</si>
  <si>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</si>
  <si>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</si>
  <si>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</si>
  <si>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</si>
  <si>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</si>
  <si>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</si>
  <si>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</si>
  <si>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</si>
  <si>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</si>
  <si>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</si>
  <si>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</si>
  <si>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</si>
  <si>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</si>
  <si>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</si>
  <si>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</si>
  <si>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</si>
  <si>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</si>
  <si>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</si>
  <si>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</si>
  <si>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</si>
  <si>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</si>
  <si>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</si>
  <si>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</si>
  <si>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</si>
  <si>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</si>
  <si>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</si>
  <si>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</si>
  <si>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</si>
  <si>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</si>
  <si>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</si>
  <si>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</si>
  <si>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</si>
  <si>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</si>
  <si>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</si>
  <si>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</si>
  <si>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</si>
  <si>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</si>
  <si>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</si>
  <si>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</si>
  <si>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</si>
  <si>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</si>
  <si>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</si>
  <si>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</si>
  <si>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</si>
  <si>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</si>
  <si>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</si>
  <si>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</si>
  <si>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</si>
  <si>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</si>
  <si>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</si>
  <si>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</si>
  <si>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</si>
  <si>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</si>
  <si>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</si>
  <si>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</si>
  <si>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</si>
  <si>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</si>
  <si>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</si>
  <si>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</si>
  <si>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</si>
  <si>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</si>
  <si>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</si>
  <si>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</si>
  <si>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</si>
  <si>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</si>
  <si>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</si>
  <si>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</si>
  <si>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</si>
  <si>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</si>
  <si>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</si>
  <si>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</si>
  <si>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</si>
  <si>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</si>
  <si>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</si>
  <si>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</si>
  <si>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</si>
  <si>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</si>
  <si>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</si>
  <si>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</si>
  <si>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</si>
  <si>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</si>
  <si>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</si>
  <si>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</si>
  <si>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</si>
  <si>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</si>
  <si>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</si>
  <si>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</si>
  <si>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</si>
  <si>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</si>
  <si>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</si>
  <si>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</si>
  <si>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</si>
  <si>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</si>
  <si>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</si>
  <si>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</si>
  <si>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</si>
  <si>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</si>
  <si>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</si>
  <si>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</si>
  <si>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</si>
  <si>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</si>
  <si>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</si>
  <si>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</si>
  <si>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</si>
  <si>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</si>
  <si>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</si>
  <si>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</si>
  <si>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</si>
  <si>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</si>
  <si>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</si>
  <si>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</si>
  <si>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</si>
  <si>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</si>
  <si>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</si>
  <si>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</si>
  <si>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</si>
  <si>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</si>
  <si>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</si>
  <si>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</si>
  <si>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</si>
  <si>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</si>
  <si>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</si>
  <si>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</si>
  <si>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</si>
  <si>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</si>
  <si>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</si>
  <si>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</si>
  <si>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</si>
  <si>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</si>
  <si>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</si>
  <si>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</si>
  <si>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</si>
  <si>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</si>
  <si>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</si>
  <si>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</si>
  <si>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</si>
  <si>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</si>
  <si>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</si>
  <si>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</si>
  <si>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</si>
  <si>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</si>
  <si>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</si>
  <si>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</si>
  <si>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</si>
  <si>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</si>
  <si>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</si>
  <si>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</si>
  <si>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</si>
  <si>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</si>
  <si>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</si>
  <si>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</si>
  <si>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</si>
  <si>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</si>
  <si>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</si>
  <si>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</si>
  <si>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</si>
  <si>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</si>
  <si>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</si>
  <si>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</si>
  <si>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</si>
  <si>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</si>
  <si>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</si>
  <si>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</si>
  <si>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</si>
  <si>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</si>
  <si>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</si>
  <si>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</si>
  <si>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</si>
  <si>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</si>
  <si>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</si>
  <si>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</si>
  <si>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</si>
  <si>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</si>
  <si>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</si>
  <si>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</si>
  <si>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</si>
  <si>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</si>
  <si>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</si>
  <si>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</si>
  <si>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</si>
  <si>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</si>
  <si>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</si>
  <si>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</si>
  <si>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</si>
  <si>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</si>
  <si>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</si>
  <si>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</si>
  <si>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</si>
  <si>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</si>
  <si>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</si>
  <si>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</si>
  <si>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</si>
  <si>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</si>
  <si>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</si>
  <si>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</si>
  <si>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</si>
  <si>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</si>
  <si>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</si>
  <si>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</si>
  <si>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</si>
  <si>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</si>
  <si>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</si>
  <si>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</si>
  <si>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</si>
  <si>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</si>
  <si>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</si>
  <si>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</si>
  <si>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</si>
  <si>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</si>
  <si>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</si>
  <si>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</si>
  <si>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</si>
  <si>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</si>
  <si>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</si>
  <si>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</si>
  <si>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</si>
  <si>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</si>
  <si>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</si>
  <si>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</si>
  <si>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</si>
  <si>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</si>
  <si>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</si>
  <si>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</si>
  <si>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</si>
  <si>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</si>
  <si>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</si>
  <si>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</si>
  <si>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</si>
  <si>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</si>
  <si>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</si>
  <si>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</si>
  <si>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</si>
  <si>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</si>
  <si>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</si>
  <si>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</si>
  <si>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</si>
  <si>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</si>
  <si>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</si>
  <si>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</si>
  <si>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</si>
  <si>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</si>
  <si>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</si>
  <si>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</si>
  <si>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</si>
  <si>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</si>
  <si>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</si>
  <si>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</si>
  <si>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</si>
  <si>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</si>
  <si>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</si>
  <si>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</si>
  <si>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</si>
  <si>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</si>
  <si>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</si>
  <si>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</si>
  <si>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</si>
  <si>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</si>
  <si>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</si>
  <si>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</si>
  <si>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</si>
  <si>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</si>
  <si>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</si>
  <si>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</si>
  <si>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</si>
  <si>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</si>
  <si>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</si>
  <si>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</si>
  <si>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</si>
  <si>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</si>
  <si>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</si>
  <si>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</si>
  <si>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</si>
  <si>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</si>
  <si>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</si>
  <si>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</si>
  <si>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</si>
  <si>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</si>
  <si>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</si>
  <si>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</si>
  <si>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</si>
  <si>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</si>
  <si>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</si>
  <si>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</si>
  <si>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</si>
  <si>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</si>
  <si>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</si>
  <si>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</si>
  <si>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</si>
  <si>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</si>
  <si>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</si>
  <si>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</si>
  <si>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</si>
  <si>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</si>
  <si>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</si>
  <si>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</si>
  <si>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</si>
  <si>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</si>
  <si>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</si>
  <si>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</si>
  <si>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</si>
  <si>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</si>
  <si>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</si>
  <si>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</si>
  <si>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</si>
  <si>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</si>
  <si>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</si>
  <si>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</si>
  <si>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</si>
  <si>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</si>
  <si>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</si>
  <si>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</si>
  <si>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</si>
  <si>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</si>
  <si>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</si>
  <si>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</si>
  <si>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</si>
  <si>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</si>
  <si>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</si>
  <si>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</si>
  <si>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</si>
  <si>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</si>
  <si>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</si>
  <si>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</si>
  <si>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</si>
  <si>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</si>
  <si>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</si>
  <si>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</si>
  <si>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</si>
  <si>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</si>
  <si>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</si>
  <si>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</si>
  <si>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</si>
  <si>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</si>
  <si>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</si>
  <si>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</si>
  <si>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</si>
  <si>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</si>
  <si>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</si>
  <si>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</si>
  <si>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</si>
  <si>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</si>
  <si>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</si>
  <si>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</si>
  <si>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</si>
  <si>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</si>
  <si>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</si>
  <si>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</si>
  <si>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</si>
  <si>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</si>
  <si>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</si>
  <si>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</si>
  <si>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</si>
  <si>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</si>
  <si>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</si>
  <si>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</si>
  <si>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</si>
  <si>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</si>
  <si>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</si>
  <si>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</si>
  <si>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</si>
  <si>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</si>
  <si>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</si>
  <si>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</si>
  <si>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</si>
  <si>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</si>
  <si>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</si>
  <si>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</si>
  <si>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</si>
  <si>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</si>
  <si>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</si>
  <si>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</si>
  <si>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</si>
  <si>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</si>
  <si>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</si>
  <si>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</si>
  <si>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</si>
  <si>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</si>
  <si>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</si>
  <si>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</si>
  <si>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</si>
  <si>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</si>
  <si>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</si>
  <si>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</si>
  <si>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</si>
  <si>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</si>
  <si>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</si>
  <si>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</si>
  <si>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</si>
  <si>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</si>
  <si>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</si>
  <si>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</si>
  <si>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</si>
  <si>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</si>
  <si>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</si>
  <si>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</si>
  <si>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</si>
  <si>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</si>
  <si>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</si>
  <si>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</si>
  <si>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</si>
  <si>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</si>
  <si>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</si>
  <si>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</si>
  <si>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</si>
  <si>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</si>
  <si>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</si>
  <si>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</si>
  <si>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</si>
  <si>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</si>
  <si>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</si>
  <si>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</si>
  <si>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</si>
  <si>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</si>
  <si>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</si>
  <si>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</si>
  <si>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</si>
  <si>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</si>
  <si>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</si>
  <si>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</si>
  <si>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</si>
  <si>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</si>
  <si>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</si>
  <si>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</si>
  <si>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</si>
  <si>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</si>
  <si>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</si>
  <si>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</si>
  <si>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</si>
  <si>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</si>
  <si>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</si>
  <si>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</si>
  <si>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</si>
  <si>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</si>
  <si>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</si>
  <si>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</si>
  <si>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</si>
  <si>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</si>
  <si>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</si>
  <si>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</si>
  <si>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</si>
  <si>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</si>
  <si>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</si>
  <si>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</si>
  <si>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</si>
  <si>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</si>
  <si>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</si>
  <si>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</si>
  <si>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</si>
  <si>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</si>
  <si>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</si>
  <si>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</si>
  <si>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</si>
  <si>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</si>
  <si>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</si>
  <si>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</si>
  <si>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</si>
  <si>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</si>
  <si>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</si>
  <si>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</si>
  <si>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</si>
  <si>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</si>
  <si>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</si>
  <si>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</si>
  <si>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</si>
  <si>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</si>
  <si>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</si>
  <si>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</si>
  <si>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</si>
  <si>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</si>
  <si>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</si>
  <si>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</si>
  <si>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</si>
  <si>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</si>
  <si>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</si>
  <si>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</si>
  <si>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</si>
  <si>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</si>
  <si>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</si>
  <si>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</si>
  <si>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</si>
  <si>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</si>
  <si>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</si>
  <si>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</si>
  <si>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</si>
  <si>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</si>
  <si>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</si>
  <si>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</si>
  <si>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</si>
  <si>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</si>
  <si>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</si>
  <si>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</si>
  <si>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</si>
  <si>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</si>
  <si>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</si>
  <si>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</si>
  <si>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</si>
  <si>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</si>
  <si>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</si>
  <si>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</si>
  <si>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</si>
  <si>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</si>
  <si>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</si>
  <si>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</si>
  <si>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</si>
  <si>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</si>
  <si>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</si>
  <si>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</si>
  <si>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</si>
  <si>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</si>
  <si>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</si>
  <si>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</si>
  <si>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</si>
  <si>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</si>
  <si>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</si>
  <si>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</si>
  <si>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</si>
  <si>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</si>
  <si>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</si>
  <si>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</si>
  <si>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</si>
  <si>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</si>
  <si>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</si>
  <si>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</si>
  <si>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</si>
  <si>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</si>
  <si>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</si>
  <si>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</si>
  <si>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</si>
  <si>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</si>
  <si>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</si>
  <si>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</si>
  <si>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</si>
  <si>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</si>
  <si>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</si>
  <si>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</si>
  <si>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</si>
  <si>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</si>
  <si>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</si>
  <si>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</si>
  <si>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</si>
  <si>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</si>
  <si>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</si>
  <si>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</si>
  <si>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</si>
  <si>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</si>
  <si>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</si>
  <si>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</si>
  <si>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</si>
  <si>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</si>
  <si>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</si>
  <si>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</si>
  <si>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</si>
  <si>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</si>
  <si>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</si>
  <si>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</si>
  <si>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</si>
  <si>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</si>
  <si>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</si>
  <si>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</si>
  <si>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</si>
  <si>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</si>
  <si>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</si>
  <si>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</si>
  <si>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</si>
  <si>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</si>
  <si>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</si>
  <si>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</si>
  <si>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</si>
  <si>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</si>
  <si>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</si>
  <si>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</si>
  <si>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</si>
  <si>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</si>
  <si>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</si>
  <si>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</si>
  <si>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</si>
  <si>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</si>
  <si>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</si>
  <si>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</si>
  <si>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</si>
  <si>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</si>
  <si>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</si>
  <si>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</si>
  <si>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</si>
  <si>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</si>
  <si>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</si>
  <si>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</si>
  <si>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</si>
  <si>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</si>
  <si>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</si>
  <si>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</si>
  <si>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</si>
  <si>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</si>
  <si>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</si>
  <si>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</si>
  <si>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</si>
  <si>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</si>
  <si>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</si>
  <si>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</si>
  <si>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</si>
  <si>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</si>
  <si>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</si>
  <si>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</si>
  <si>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</si>
  <si>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</si>
  <si>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</si>
  <si>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</si>
  <si>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</si>
  <si>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</si>
  <si>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</si>
  <si>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</si>
  <si>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</si>
  <si>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</si>
  <si>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</si>
  <si>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</si>
  <si>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</si>
  <si>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</si>
  <si>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</si>
  <si>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</si>
  <si>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</si>
  <si>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</si>
  <si>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</si>
  <si>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</si>
  <si>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</si>
  <si>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</si>
  <si>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</si>
  <si>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</si>
  <si>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</si>
  <si>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</si>
  <si>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</si>
  <si>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</si>
  <si>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</si>
  <si>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</si>
  <si>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</si>
  <si>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</si>
  <si>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</si>
  <si>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</si>
  <si>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</si>
  <si>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</si>
  <si>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</si>
  <si>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</si>
  <si>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</si>
  <si>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</si>
  <si>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</si>
  <si>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</si>
  <si>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</si>
  <si>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</si>
  <si>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</si>
  <si>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</si>
  <si>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</si>
  <si>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</si>
  <si>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</si>
  <si>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</si>
  <si>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</si>
  <si>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</si>
  <si>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</si>
  <si>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</si>
  <si>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</si>
  <si>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</si>
  <si>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</si>
  <si>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</si>
  <si>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</si>
  <si>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</si>
  <si>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</si>
  <si>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</si>
  <si>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</si>
  <si>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</si>
  <si>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</si>
  <si>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</si>
  <si>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</si>
  <si>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</si>
  <si>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</si>
  <si>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</si>
  <si>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</si>
  <si>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</si>
  <si>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</si>
  <si>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</si>
  <si>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</si>
  <si>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</si>
  <si>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</si>
  <si>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</si>
  <si>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</si>
  <si>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</si>
  <si>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</si>
  <si>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</si>
  <si>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</si>
  <si>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</si>
  <si>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</si>
  <si>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</si>
  <si>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</si>
  <si>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</si>
  <si>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</si>
  <si>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</si>
  <si>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</si>
  <si>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</si>
  <si>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</si>
  <si>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</si>
  <si>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</si>
  <si>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</si>
  <si>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</si>
  <si>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</si>
  <si>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</si>
  <si>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</si>
  <si>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</si>
  <si>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</si>
  <si>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</si>
  <si>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</si>
  <si>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</si>
  <si>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</si>
  <si>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</si>
  <si>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</si>
  <si>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</si>
  <si>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</si>
  <si>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</si>
  <si>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</si>
  <si>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</si>
  <si>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</si>
  <si>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</si>
  <si>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</si>
  <si>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</si>
  <si>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</si>
  <si>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</si>
  <si>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</si>
  <si>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</si>
  <si>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</si>
  <si>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</si>
  <si>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</si>
  <si>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</si>
  <si>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</si>
  <si>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</si>
  <si>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</si>
  <si>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</si>
  <si>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</si>
  <si>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</si>
  <si>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</si>
  <si>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</si>
  <si>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</si>
  <si>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</si>
  <si>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</si>
  <si>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</si>
  <si>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</si>
  <si>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</si>
  <si>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</si>
  <si>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</si>
  <si>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</si>
  <si>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</si>
  <si>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</si>
  <si>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</si>
  <si>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</si>
  <si>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</si>
  <si>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</si>
  <si>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</si>
  <si>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</si>
  <si>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</si>
  <si>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</si>
  <si>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</si>
  <si>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</si>
  <si>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</si>
  <si>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</si>
  <si>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</si>
  <si>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</si>
  <si>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</si>
  <si>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</si>
  <si>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</si>
  <si>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</si>
  <si>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</si>
  <si>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</si>
  <si>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</si>
  <si>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</si>
  <si>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</si>
  <si>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</si>
  <si>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</si>
  <si>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</si>
  <si>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</si>
  <si>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</si>
  <si>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</si>
  <si>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</si>
  <si>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</si>
  <si>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</si>
  <si>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</si>
  <si>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</si>
  <si>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</si>
  <si>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</si>
  <si>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</si>
  <si>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</si>
  <si>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</si>
  <si>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</si>
  <si>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</si>
  <si>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</si>
  <si>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</si>
  <si>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</si>
  <si>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</si>
  <si>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</si>
  <si>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</si>
  <si>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</si>
  <si>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</si>
  <si>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</si>
  <si>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</si>
  <si>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</si>
  <si>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</si>
  <si>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</si>
  <si>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</si>
  <si>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</si>
  <si>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</si>
  <si>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</si>
  <si>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</si>
  <si>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</si>
  <si>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</si>
  <si>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</si>
  <si>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</si>
  <si>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</si>
  <si>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</si>
  <si>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</si>
  <si>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</si>
  <si>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</si>
  <si>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</si>
  <si>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</si>
  <si>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</si>
  <si>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</si>
  <si>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</si>
  <si>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</si>
  <si>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</si>
  <si>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</si>
  <si>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</si>
  <si>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</si>
  <si>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</si>
  <si>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</si>
  <si>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</si>
  <si>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</si>
  <si>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</si>
  <si>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</si>
  <si>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</si>
  <si>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</si>
  <si>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</si>
  <si>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</si>
  <si>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</si>
  <si>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</si>
  <si>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</si>
  <si>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</si>
  <si>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</si>
  <si>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</si>
  <si>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</si>
  <si>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</si>
  <si>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</si>
  <si>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</si>
  <si>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</si>
  <si>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</si>
  <si>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</si>
  <si>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</si>
  <si>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</si>
  <si>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</si>
  <si>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</si>
  <si>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</si>
  <si>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</si>
  <si>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</si>
  <si>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</si>
  <si>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</si>
  <si>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</si>
  <si>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</si>
  <si>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</si>
  <si>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</si>
  <si>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</si>
  <si>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</si>
  <si>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</si>
  <si>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</si>
  <si>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</si>
  <si>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</si>
  <si>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</si>
  <si>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</si>
  <si>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</si>
  <si>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</si>
  <si>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</si>
  <si>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</si>
  <si>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</si>
  <si>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</si>
  <si>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</si>
  <si>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</si>
  <si>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</si>
  <si>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</si>
  <si>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</si>
  <si>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</si>
  <si>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</si>
  <si>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</si>
  <si>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</si>
  <si>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</si>
  <si>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</si>
  <si>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</si>
  <si>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</si>
  <si>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</si>
  <si>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</si>
  <si>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</si>
  <si>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</si>
  <si>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</si>
  <si>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</si>
  <si>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</si>
  <si>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</si>
  <si>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</si>
  <si>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</si>
  <si>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</si>
  <si>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</si>
  <si>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</si>
  <si>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</si>
  <si>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</si>
  <si>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</si>
  <si>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</si>
  <si>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</si>
  <si>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</si>
  <si>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</si>
  <si>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</si>
  <si>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</si>
  <si>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</si>
  <si>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</si>
  <si>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</si>
  <si>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</si>
  <si>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</si>
  <si>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</si>
  <si>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</si>
  <si>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</si>
  <si>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</si>
  <si>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</si>
  <si>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</si>
  <si>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</si>
  <si>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</si>
  <si>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</si>
  <si>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</si>
  <si>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</si>
  <si>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</si>
  <si>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</si>
  <si>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</si>
  <si>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</si>
  <si>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</si>
  <si>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</si>
  <si>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</si>
  <si>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</si>
  <si>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</si>
  <si>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</si>
  <si>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</si>
  <si>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</si>
  <si>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</si>
  <si>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</si>
  <si>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</si>
  <si>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</si>
  <si>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</si>
  <si>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</si>
  <si>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</si>
  <si>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</si>
  <si>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</si>
  <si>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</si>
  <si>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</si>
  <si>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</si>
  <si>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</si>
  <si>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</si>
  <si>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</si>
  <si>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</si>
  <si>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</si>
  <si>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</si>
  <si>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</si>
  <si>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</si>
  <si>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</si>
  <si>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</si>
  <si>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</si>
  <si>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</si>
  <si>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</si>
  <si>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</si>
  <si>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</si>
  <si>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</si>
  <si>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</si>
  <si>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</si>
  <si>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</si>
  <si>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</si>
  <si>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</si>
  <si>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</si>
  <si>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</si>
  <si>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</si>
  <si>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</si>
  <si>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</si>
  <si>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</si>
  <si>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</si>
  <si>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</si>
  <si>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</si>
  <si>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</si>
  <si>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</si>
  <si>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</si>
  <si>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</si>
  <si>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</si>
  <si>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</si>
  <si>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</si>
  <si>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</si>
  <si>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</si>
  <si>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</si>
  <si>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</si>
  <si>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</si>
  <si>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</si>
  <si>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</si>
  <si>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</si>
  <si>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</si>
  <si>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</si>
  <si>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</si>
  <si>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</si>
  <si>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</si>
  <si>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</si>
  <si>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</si>
  <si>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</si>
  <si>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</si>
  <si>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</si>
  <si>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</si>
  <si>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</si>
  <si>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</si>
  <si>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</si>
  <si>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</si>
  <si>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</si>
  <si>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</si>
  <si>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</si>
  <si>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</si>
  <si>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</si>
  <si>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</si>
  <si>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</si>
  <si>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</si>
  <si>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</si>
  <si>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</si>
  <si>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</si>
  <si>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</si>
  <si>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</si>
  <si>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</si>
  <si>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</si>
  <si>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</si>
  <si>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</si>
  <si>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</si>
  <si>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</si>
  <si>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</si>
  <si>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</si>
  <si>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</si>
  <si>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</si>
  <si>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</si>
  <si>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</si>
  <si>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</si>
  <si>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</si>
  <si>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</si>
  <si>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</si>
  <si>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</si>
  <si>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</si>
  <si>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</si>
  <si>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</si>
  <si>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</si>
  <si>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</si>
  <si>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</si>
  <si>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</si>
  <si>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</si>
  <si>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</si>
  <si>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</si>
  <si>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</si>
  <si>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</si>
  <si>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</si>
  <si>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</si>
  <si>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</si>
  <si>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</si>
  <si>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</si>
  <si>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</si>
  <si>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</si>
  <si>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</si>
  <si>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</si>
  <si>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</si>
  <si>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</si>
  <si>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</si>
  <si>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</si>
  <si>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</si>
  <si>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</si>
  <si>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</si>
  <si>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</si>
  <si>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</si>
  <si>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</si>
  <si>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</si>
  <si>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</si>
  <si>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</si>
  <si>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</si>
  <si>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</si>
  <si>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</si>
  <si>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</si>
  <si>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</si>
  <si>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</si>
  <si>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</si>
  <si>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</si>
  <si>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</si>
  <si>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</si>
  <si>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</si>
  <si>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</si>
  <si>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</si>
  <si>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</si>
  <si>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</si>
  <si>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</si>
  <si>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</si>
  <si>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</si>
  <si>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</si>
  <si>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</si>
  <si>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</si>
  <si>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</si>
  <si>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</si>
  <si>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</si>
  <si>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</si>
  <si>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</si>
  <si>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</si>
  <si>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</si>
  <si>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</si>
  <si>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</si>
  <si>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</si>
  <si>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</si>
  <si>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</si>
  <si>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</si>
  <si>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</si>
  <si>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</si>
  <si>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</si>
  <si>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</si>
  <si>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</si>
  <si>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</si>
  <si>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</si>
  <si>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</si>
  <si>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</si>
  <si>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</si>
  <si>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</si>
  <si>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</si>
  <si>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</si>
  <si>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</si>
  <si>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</si>
  <si>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</si>
  <si>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</si>
  <si>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</si>
  <si>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</si>
  <si>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</si>
  <si>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</si>
  <si>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</si>
  <si>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</si>
  <si>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</si>
  <si>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</si>
  <si>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</si>
  <si>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</si>
  <si>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</si>
  <si>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</si>
  <si>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</si>
  <si>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</si>
  <si>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</si>
  <si>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</si>
  <si>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</si>
  <si>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</si>
  <si>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</si>
  <si>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</si>
  <si>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</si>
  <si>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</si>
  <si>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</si>
  <si>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</si>
  <si>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</si>
  <si>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</si>
  <si>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</si>
  <si>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</si>
  <si>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</si>
  <si>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</si>
  <si>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</si>
  <si>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</si>
  <si>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</si>
  <si>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</si>
  <si>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</si>
  <si>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</si>
  <si>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</si>
  <si>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</si>
  <si>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</si>
  <si>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</si>
  <si>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</si>
  <si>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</si>
  <si>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</si>
  <si>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</si>
  <si>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</si>
  <si>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</si>
  <si>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</si>
  <si>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</si>
  <si>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</si>
  <si>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</si>
  <si>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</si>
  <si>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</si>
  <si>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</si>
  <si>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</si>
  <si>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</si>
  <si>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</si>
  <si>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</si>
  <si>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</si>
  <si>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</si>
  <si>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</si>
  <si>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</si>
  <si>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</si>
  <si>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</si>
  <si>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</si>
  <si>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</si>
  <si>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</si>
  <si>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</si>
  <si>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</si>
  <si>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</si>
  <si>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</si>
  <si>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</si>
  <si>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</si>
  <si>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</si>
  <si>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</si>
  <si>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</si>
  <si>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</si>
  <si>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</si>
  <si>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</si>
  <si>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</si>
  <si>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</si>
  <si>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</si>
  <si>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</si>
  <si>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</si>
  <si>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</si>
  <si>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</si>
  <si>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</si>
  <si>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</si>
  <si>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</si>
  <si>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</si>
  <si>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</si>
  <si>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</si>
  <si>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</si>
  <si>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</si>
  <si>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</si>
  <si>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</si>
  <si>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</si>
  <si>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</si>
  <si>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</si>
  <si>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</si>
  <si>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</si>
  <si>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</si>
  <si>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</si>
  <si>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</si>
  <si>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</si>
  <si>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</si>
  <si>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</si>
  <si>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</si>
  <si>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</si>
  <si>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</si>
  <si>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</si>
  <si>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</si>
  <si>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</si>
  <si>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</si>
  <si>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</si>
  <si>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</si>
  <si>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</si>
  <si>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</si>
  <si>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</si>
  <si>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</si>
  <si>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</si>
  <si>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</si>
  <si>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</si>
  <si>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</si>
  <si>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</si>
  <si>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</si>
  <si>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</si>
  <si>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</si>
  <si>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</si>
  <si>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</si>
  <si>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</si>
  <si>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</si>
  <si>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</si>
  <si>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</si>
  <si>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</si>
  <si>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</si>
  <si>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</si>
  <si>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</si>
  <si>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</si>
  <si>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</si>
  <si>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</si>
  <si>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</si>
  <si>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</si>
  <si>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</si>
  <si>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</si>
  <si>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</si>
  <si>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</si>
  <si>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</si>
  <si>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</si>
  <si>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</si>
  <si>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</si>
  <si>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</si>
  <si>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</si>
  <si>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</si>
  <si>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</si>
  <si>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</si>
  <si>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</si>
  <si>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</si>
  <si>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</si>
  <si>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</si>
  <si>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</si>
  <si>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</si>
  <si>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</si>
  <si>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</si>
  <si>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</si>
  <si>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</si>
  <si>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</si>
  <si>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</si>
  <si>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</si>
  <si>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</si>
  <si>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</si>
  <si>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</si>
  <si>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</si>
  <si>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</si>
  <si>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</si>
  <si>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</si>
  <si>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</si>
  <si>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</si>
  <si>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</si>
  <si>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</si>
  <si>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</si>
  <si>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</si>
  <si>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</si>
  <si>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</si>
  <si>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</si>
  <si>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</si>
  <si>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</si>
  <si>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</si>
  <si>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</si>
  <si>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</si>
  <si>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</si>
  <si>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</si>
  <si>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</si>
  <si>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</si>
  <si>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</si>
  <si>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</si>
  <si>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</si>
  <si>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</si>
  <si>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</si>
  <si>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</si>
  <si>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</si>
  <si>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</si>
  <si>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</si>
  <si>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</si>
  <si>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</si>
  <si>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</si>
  <si>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</si>
  <si>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</si>
  <si>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</si>
  <si>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</si>
  <si>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</si>
  <si>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</si>
  <si>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</si>
  <si>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</si>
  <si>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</si>
  <si>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</si>
  <si>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</si>
  <si>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</si>
  <si>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</si>
  <si>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</si>
  <si>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</si>
  <si>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</si>
  <si>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</si>
  <si>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</si>
  <si>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</si>
  <si>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</si>
  <si>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</si>
  <si>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</si>
  <si>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</si>
  <si>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</si>
  <si>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</si>
  <si>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</si>
  <si>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</si>
  <si>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</si>
  <si>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</si>
  <si>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</si>
  <si>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</si>
  <si>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</si>
  <si>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</si>
  <si>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</si>
  <si>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</si>
  <si>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</si>
  <si>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</si>
  <si>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</si>
  <si>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</si>
  <si>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</si>
  <si>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</si>
  <si>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</si>
  <si>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</si>
  <si>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</si>
  <si>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</si>
  <si>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</si>
  <si>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</si>
  <si>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</si>
  <si>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</si>
  <si>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</si>
  <si>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</si>
  <si>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</si>
  <si>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</si>
  <si>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</si>
  <si>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</si>
  <si>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</si>
  <si>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</si>
  <si>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</si>
  <si>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</si>
  <si>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</si>
  <si>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</si>
  <si>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</si>
  <si>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</si>
  <si>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</si>
  <si>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</si>
  <si>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</si>
  <si>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</si>
  <si>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</si>
  <si>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</si>
  <si>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</si>
  <si>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</si>
  <si>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</si>
  <si>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</si>
  <si>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</si>
  <si>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</si>
  <si>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</si>
  <si>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</si>
  <si>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</si>
  <si>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</si>
  <si>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</si>
  <si>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</si>
  <si>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</si>
  <si>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</si>
  <si>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</si>
  <si>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</si>
  <si>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</si>
  <si>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</si>
  <si>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</si>
  <si>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</si>
  <si>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</si>
  <si>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</si>
  <si>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</si>
  <si>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</si>
  <si>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</si>
  <si>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</si>
  <si>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</si>
  <si>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</si>
  <si>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</si>
  <si>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</si>
  <si>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</si>
  <si>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</si>
  <si>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</si>
  <si>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</si>
  <si>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</si>
  <si>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</si>
  <si>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</si>
  <si>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</si>
  <si>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</si>
  <si>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</si>
  <si>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</si>
  <si>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</si>
  <si>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</si>
  <si>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</si>
  <si>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</si>
  <si>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</si>
  <si>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</si>
  <si>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</si>
  <si>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</si>
  <si>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</si>
  <si>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</si>
  <si>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</si>
  <si>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</si>
  <si>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</si>
  <si>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</si>
  <si>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</si>
  <si>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</si>
  <si>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</si>
  <si>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</si>
  <si>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</si>
  <si>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</si>
  <si>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</si>
  <si>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</si>
  <si>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</si>
  <si>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</si>
  <si>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</si>
  <si>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</si>
  <si>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</si>
  <si>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</si>
  <si>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</si>
  <si>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</si>
  <si>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</si>
  <si>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</si>
  <si>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</si>
  <si>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</si>
  <si>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</si>
  <si>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</si>
  <si>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</si>
  <si>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</si>
  <si>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</si>
  <si>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</si>
  <si>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</si>
  <si>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</si>
  <si>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</si>
  <si>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</si>
  <si>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</si>
  <si>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</si>
  <si>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</si>
  <si>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</si>
  <si>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</si>
  <si>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</si>
  <si>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</si>
  <si>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</si>
  <si>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</si>
  <si>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</si>
  <si>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</si>
  <si>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</si>
  <si>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</si>
  <si>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</si>
  <si>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</si>
  <si>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</si>
  <si>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</si>
  <si>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</si>
  <si>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</si>
  <si>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</si>
  <si>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</si>
  <si>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</si>
  <si>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</si>
  <si>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</si>
  <si>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</si>
  <si>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</si>
  <si>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</si>
  <si>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</si>
  <si>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</si>
  <si>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</si>
  <si>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</si>
  <si>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</si>
  <si>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</si>
  <si>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</si>
  <si>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</si>
  <si>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</si>
  <si>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</si>
  <si>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</si>
  <si>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</si>
  <si>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</si>
  <si>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</si>
  <si>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</si>
  <si>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</si>
  <si>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</si>
  <si>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</si>
  <si>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</si>
  <si>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</si>
  <si>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</si>
  <si>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</si>
  <si>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</si>
  <si>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</si>
  <si>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</si>
  <si>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</si>
  <si>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</si>
  <si>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</si>
  <si>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</si>
  <si>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</si>
  <si>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</si>
  <si>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</si>
  <si>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</si>
  <si>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</si>
  <si>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</si>
  <si>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</si>
  <si>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</si>
  <si>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</si>
  <si>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</si>
  <si>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</si>
  <si>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</si>
  <si>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</si>
  <si>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</si>
  <si>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</si>
  <si>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</si>
  <si>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</si>
  <si>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</si>
  <si>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</si>
  <si>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</si>
  <si>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</si>
  <si>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</si>
  <si>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</si>
  <si>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</si>
  <si>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</si>
  <si>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</si>
  <si>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</si>
  <si>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</si>
  <si>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</si>
  <si>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</si>
  <si>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</si>
  <si>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</si>
  <si>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</si>
  <si>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</si>
  <si>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</si>
  <si>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</si>
  <si>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</si>
  <si>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</si>
  <si>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</si>
  <si>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</si>
  <si>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</si>
  <si>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</si>
  <si>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</si>
  <si>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</si>
  <si>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</si>
  <si>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</si>
  <si>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</si>
  <si>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</si>
  <si>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</si>
  <si>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</si>
  <si>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</si>
  <si>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</si>
  <si>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</si>
  <si>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</si>
  <si>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</si>
  <si>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</si>
  <si>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</si>
  <si>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</si>
  <si>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</si>
  <si>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</si>
  <si>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</si>
  <si>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</si>
  <si>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</si>
  <si>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</si>
  <si>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</si>
  <si>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</si>
  <si>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</si>
  <si>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</si>
  <si>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</si>
  <si>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</si>
  <si>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</si>
  <si>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</si>
  <si>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</si>
  <si>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</si>
  <si>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</si>
  <si>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</si>
  <si>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</si>
  <si>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</si>
  <si>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</si>
  <si>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</si>
  <si>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</si>
  <si>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</si>
  <si>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</si>
  <si>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</si>
  <si>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</si>
  <si>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</si>
  <si>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</si>
  <si>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</si>
  <si>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</si>
  <si>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</si>
  <si>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</si>
  <si>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</si>
  <si>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</si>
  <si>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</si>
  <si>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</si>
  <si>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</si>
  <si>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</si>
  <si>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</si>
  <si>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</si>
  <si>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</si>
  <si>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</si>
  <si>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</si>
  <si>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</si>
  <si>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</si>
  <si>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</si>
  <si>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</si>
  <si>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</si>
  <si>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</si>
  <si>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</si>
  <si>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</si>
  <si>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</si>
  <si>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</si>
  <si>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</si>
  <si>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</si>
  <si>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</si>
  <si>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</si>
  <si>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</si>
  <si>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</si>
  <si>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</si>
  <si>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</si>
  <si>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</si>
  <si>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</si>
  <si>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</si>
  <si>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</si>
  <si>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</si>
  <si>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</si>
  <si>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</si>
  <si>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</si>
  <si>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</si>
  <si>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</si>
  <si>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</si>
  <si>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</si>
  <si>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</si>
  <si>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</si>
  <si>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</si>
  <si>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</si>
  <si>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</si>
  <si>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</si>
  <si>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</si>
  <si>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</si>
  <si>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</si>
  <si>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</si>
  <si>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</si>
  <si>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</si>
  <si>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</si>
  <si>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</si>
  <si>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</si>
  <si>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</si>
  <si>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</si>
  <si>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</si>
  <si>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</si>
  <si>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</si>
  <si>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</si>
  <si>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</si>
  <si>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</si>
  <si>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</si>
  <si>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</si>
  <si>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</si>
  <si>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</si>
  <si>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</si>
  <si>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</si>
  <si>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</si>
  <si>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</si>
  <si>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</si>
  <si>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</si>
  <si>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</si>
  <si>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</si>
  <si>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</si>
  <si>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</si>
  <si>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</si>
  <si>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</si>
  <si>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</si>
  <si>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</si>
  <si>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</si>
  <si>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</si>
  <si>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</si>
  <si>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</si>
  <si>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</si>
  <si>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</si>
  <si>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</si>
  <si>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</si>
  <si>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</si>
  <si>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</si>
  <si>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</si>
  <si>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</si>
  <si>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</si>
  <si>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</si>
  <si>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</si>
  <si>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</si>
  <si>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</si>
  <si>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</si>
  <si>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</si>
  <si>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</si>
  <si>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</si>
  <si>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</si>
  <si>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</si>
  <si>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</si>
  <si>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</si>
  <si>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</si>
  <si>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</si>
  <si>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</si>
  <si>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</si>
  <si>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</si>
  <si>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</si>
  <si>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</si>
  <si>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</si>
  <si>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</si>
  <si>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</si>
  <si>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</si>
  <si>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</si>
  <si>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</si>
  <si>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</si>
  <si>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</si>
  <si>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</si>
  <si>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</si>
  <si>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</si>
  <si>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</si>
  <si>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</si>
  <si>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</si>
  <si>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</si>
  <si>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</si>
  <si>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</si>
  <si>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</si>
  <si>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</si>
  <si>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</si>
  <si>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</si>
  <si>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</si>
  <si>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</si>
  <si>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</si>
  <si>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</si>
  <si>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</si>
  <si>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</si>
  <si>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</si>
  <si>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</si>
  <si>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</si>
  <si>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</si>
  <si>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</si>
  <si>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</si>
  <si>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</si>
  <si>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</si>
  <si>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</si>
  <si>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</si>
  <si>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</si>
  <si>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</si>
  <si>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</si>
  <si>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</si>
  <si>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</si>
  <si>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</si>
  <si>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</si>
  <si>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</si>
  <si>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</si>
  <si>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</si>
  <si>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</si>
  <si>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</si>
  <si>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</si>
  <si>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</si>
  <si>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</si>
  <si>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</si>
  <si>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</si>
  <si>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</si>
  <si>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</si>
  <si>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</si>
  <si>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</si>
  <si>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</si>
  <si>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</si>
  <si>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</si>
  <si>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</si>
  <si>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</si>
  <si>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</si>
  <si>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</si>
  <si>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</si>
  <si>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</si>
  <si>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</si>
  <si>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</si>
  <si>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</si>
  <si>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</si>
  <si>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</si>
  <si>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</si>
  <si>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</si>
  <si>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</si>
  <si>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</si>
  <si>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</si>
  <si>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</si>
  <si>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</si>
  <si>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</si>
  <si>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</si>
  <si>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</si>
  <si>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</si>
  <si>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</si>
  <si>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</si>
  <si>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</si>
  <si>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</si>
  <si>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</si>
  <si>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</si>
  <si>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</si>
  <si>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</si>
  <si>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</si>
  <si>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</si>
  <si>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</si>
  <si>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</si>
  <si>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</si>
  <si>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</si>
  <si>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</si>
  <si>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</si>
  <si>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</si>
  <si>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</si>
  <si>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</si>
  <si>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</si>
  <si>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</si>
  <si>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</si>
  <si>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</si>
  <si>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</si>
  <si>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</si>
  <si>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</si>
  <si>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</si>
  <si>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</si>
  <si>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</si>
  <si>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</si>
  <si>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</si>
  <si>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</si>
  <si>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</si>
  <si>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</si>
  <si>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</si>
  <si>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</si>
  <si>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</si>
  <si>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</si>
  <si>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</si>
  <si>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</si>
  <si>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</si>
  <si>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</si>
  <si>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</si>
  <si>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</si>
  <si>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</si>
  <si>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</si>
  <si>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</si>
  <si>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</si>
  <si>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</si>
  <si>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</si>
  <si>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</si>
  <si>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</si>
  <si>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</si>
  <si>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</si>
  <si>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</si>
  <si>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</si>
  <si>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</si>
  <si>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</si>
  <si>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</si>
  <si>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</si>
  <si>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</si>
  <si>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</si>
  <si>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</si>
  <si>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</si>
  <si>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</si>
  <si>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</si>
  <si>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</si>
  <si>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</si>
  <si>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</si>
  <si>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</si>
  <si>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</si>
  <si>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</si>
  <si>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</si>
  <si>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</si>
  <si>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</si>
  <si>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</si>
  <si>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</si>
  <si>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</si>
  <si>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</si>
  <si>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</si>
  <si>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</si>
  <si>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</si>
  <si>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</si>
  <si>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</si>
  <si>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</si>
  <si>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</si>
  <si>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</si>
  <si>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</si>
  <si>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</si>
  <si>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</si>
  <si>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</si>
  <si>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</si>
  <si>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</si>
  <si>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</si>
  <si>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</si>
  <si>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</si>
  <si>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</si>
  <si>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</si>
  <si>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</si>
  <si>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</si>
  <si>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</si>
  <si>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</si>
  <si>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</si>
  <si>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</si>
  <si>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</si>
  <si>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</si>
  <si>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</si>
  <si>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</si>
  <si>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</si>
  <si>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</si>
  <si>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</si>
  <si>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</si>
  <si>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</si>
  <si>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</si>
  <si>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</si>
  <si>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</si>
  <si>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</si>
  <si>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</si>
  <si>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</si>
  <si>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</si>
  <si>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</si>
  <si>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</si>
  <si>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</si>
  <si>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</si>
  <si>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</si>
  <si>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</si>
  <si>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</si>
  <si>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</si>
  <si>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</si>
  <si>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</si>
  <si>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</si>
  <si>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</si>
  <si>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</si>
  <si>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</si>
  <si>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</si>
  <si>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</si>
  <si>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</si>
  <si>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</si>
  <si>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</si>
  <si>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</si>
  <si>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</si>
  <si>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</si>
  <si>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</si>
  <si>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</si>
  <si>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</si>
  <si>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</si>
  <si>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</si>
  <si>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</si>
  <si>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</si>
  <si>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</si>
  <si>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</si>
  <si>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</si>
  <si>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</si>
  <si>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</si>
  <si>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</si>
  <si>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</si>
  <si>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</si>
  <si>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</si>
  <si>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</si>
  <si>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</si>
  <si>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</si>
  <si>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</si>
  <si>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</si>
  <si>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</si>
  <si>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</si>
  <si>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</si>
  <si>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</si>
  <si>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</si>
  <si>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</si>
  <si>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</si>
  <si>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</si>
  <si>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</si>
  <si>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</si>
  <si>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</si>
  <si>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</si>
  <si>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</si>
  <si>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</si>
  <si>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</si>
  <si>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</si>
  <si>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</si>
  <si>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</si>
  <si>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</si>
  <si>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</si>
  <si>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</si>
  <si>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</si>
  <si>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</si>
  <si>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</si>
  <si>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</si>
  <si>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</si>
  <si>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</si>
  <si>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</si>
  <si>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</si>
  <si>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</si>
  <si>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</si>
  <si>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</si>
  <si>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</si>
  <si>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</si>
  <si>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</si>
  <si>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</si>
  <si>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</si>
  <si>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</si>
  <si>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</si>
  <si>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</si>
  <si>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</si>
  <si>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</si>
  <si>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</si>
  <si>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</si>
  <si>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</si>
  <si>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</si>
  <si>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</si>
  <si>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</si>
  <si>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</si>
  <si>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</si>
  <si>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</si>
  <si>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</si>
  <si>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</si>
  <si>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</si>
  <si>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</si>
  <si>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</si>
  <si>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</si>
  <si>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</si>
  <si>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</si>
  <si>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</si>
  <si>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</si>
  <si>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</si>
  <si>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</si>
  <si>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</si>
  <si>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</si>
  <si>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</si>
  <si>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</si>
  <si>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</si>
  <si>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</si>
  <si>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</si>
  <si>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</si>
  <si>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</si>
  <si>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</si>
  <si>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</si>
  <si>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</si>
  <si>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</si>
  <si>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</si>
  <si>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</si>
  <si>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</si>
  <si>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</si>
  <si>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</si>
  <si>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</si>
  <si>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</si>
  <si>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</si>
  <si>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</si>
  <si>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</si>
  <si>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</si>
  <si>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</si>
  <si>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</si>
  <si>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</si>
  <si>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</si>
  <si>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</si>
  <si>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</si>
  <si>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</si>
  <si>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</si>
  <si>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</si>
  <si>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</si>
  <si>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</si>
  <si>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</si>
  <si>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</si>
  <si>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</si>
  <si>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</si>
  <si>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</si>
  <si>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</si>
  <si>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</si>
  <si>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</si>
  <si>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</si>
  <si>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</si>
  <si>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</si>
  <si>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</si>
  <si>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</si>
  <si>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</si>
  <si>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</si>
  <si>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</si>
  <si>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</si>
  <si>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</si>
  <si>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</si>
  <si>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</si>
  <si>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</si>
  <si>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</si>
  <si>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</si>
  <si>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</si>
  <si>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</si>
  <si>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</si>
  <si>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</si>
  <si>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</si>
  <si>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</si>
  <si>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</si>
  <si>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</si>
  <si>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</si>
  <si>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</si>
  <si>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</si>
  <si>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</si>
  <si>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</si>
  <si>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</si>
  <si>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</si>
  <si>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</si>
  <si>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</si>
  <si>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</si>
  <si>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</si>
  <si>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</si>
  <si>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</si>
  <si>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</si>
  <si>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</si>
  <si>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</si>
  <si>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</si>
  <si>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</si>
  <si>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</si>
  <si>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</si>
  <si>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</si>
  <si>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</si>
  <si>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</si>
  <si>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</si>
  <si>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</si>
  <si>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</si>
  <si>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</si>
  <si>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</si>
  <si>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</si>
  <si>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</si>
  <si>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</si>
  <si>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</si>
  <si>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</si>
  <si>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</si>
  <si>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</si>
  <si>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</si>
  <si>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</si>
  <si>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</si>
  <si>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</si>
  <si>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</si>
  <si>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</si>
  <si>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</si>
  <si>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</si>
  <si>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</si>
  <si>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</si>
  <si>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</si>
  <si>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</si>
  <si>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</si>
  <si>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</si>
  <si>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</si>
  <si>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</si>
  <si>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</si>
  <si>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</si>
  <si>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</si>
  <si>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</si>
  <si>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</si>
  <si>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</si>
  <si>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</si>
  <si>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</si>
  <si>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</si>
  <si>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</si>
  <si>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</si>
  <si>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</si>
  <si>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</si>
  <si>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</si>
  <si>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</si>
  <si>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</si>
  <si>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</si>
  <si>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</si>
  <si>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</si>
  <si>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</si>
  <si>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</si>
  <si>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</si>
  <si>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</si>
  <si>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</si>
  <si>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</si>
  <si>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</si>
  <si>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</si>
  <si>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</si>
  <si>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</si>
  <si>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</si>
  <si>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</si>
  <si>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</si>
  <si>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</si>
  <si>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</si>
  <si>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</si>
  <si>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</si>
  <si>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</si>
  <si>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</si>
  <si>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</si>
  <si>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</si>
  <si>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</si>
  <si>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</si>
  <si>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</si>
  <si>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</si>
  <si>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</si>
  <si>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</si>
  <si>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</si>
  <si>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</si>
  <si>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</si>
  <si>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</si>
  <si>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</si>
  <si>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</si>
  <si>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</si>
  <si>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</si>
  <si>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</si>
  <si>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</si>
  <si>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</si>
  <si>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</si>
  <si>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</si>
  <si>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</si>
  <si>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</si>
  <si>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</si>
  <si>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</si>
  <si>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</si>
  <si>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</si>
  <si>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</si>
  <si>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</si>
  <si>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</si>
  <si>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</si>
  <si>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</si>
  <si>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</si>
  <si>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</si>
  <si>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</si>
  <si>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</si>
  <si>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</si>
  <si>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</si>
  <si>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</si>
  <si>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</si>
  <si>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</si>
  <si>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</si>
  <si>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</si>
  <si>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</si>
  <si>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</si>
  <si>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</si>
  <si>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</si>
  <si>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</si>
  <si>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</si>
  <si>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</si>
  <si>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</si>
  <si>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</si>
  <si>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</si>
  <si>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</si>
  <si>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</si>
  <si>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</si>
  <si>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</si>
  <si>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</si>
  <si>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</si>
  <si>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</si>
  <si>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</si>
  <si>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</si>
  <si>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</si>
  <si>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</si>
  <si>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</si>
  <si>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</si>
  <si>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</si>
  <si>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</si>
  <si>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</si>
  <si>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</si>
  <si>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</si>
  <si>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</si>
  <si>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</si>
  <si>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</si>
  <si>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</si>
  <si>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</si>
  <si>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</si>
  <si>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</si>
  <si>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</si>
  <si>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</si>
  <si>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</si>
  <si>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</si>
  <si>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</si>
  <si>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</si>
  <si>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</si>
  <si>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</si>
  <si>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</si>
  <si>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</si>
  <si>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</si>
  <si>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</si>
  <si>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</si>
  <si>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</si>
  <si>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</si>
  <si>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</si>
  <si>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</si>
  <si>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</si>
  <si>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</si>
  <si>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</si>
  <si>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</si>
  <si>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</si>
  <si>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</si>
  <si>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</si>
  <si>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</si>
  <si>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</si>
  <si>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</si>
  <si>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</si>
  <si>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</si>
  <si>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</si>
  <si>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</si>
  <si>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</si>
  <si>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</si>
  <si>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</si>
  <si>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</si>
  <si>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</si>
  <si>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</si>
  <si>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</si>
  <si>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</si>
  <si>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</si>
  <si>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</si>
  <si>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</si>
  <si>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</si>
  <si>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</si>
  <si>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</si>
  <si>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</si>
  <si>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</si>
  <si>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</si>
  <si>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</si>
  <si>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</si>
  <si>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</si>
  <si>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</si>
  <si>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</si>
  <si>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</si>
  <si>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</si>
  <si>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</si>
  <si>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</si>
  <si>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</si>
  <si>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</si>
  <si>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</si>
  <si>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</si>
  <si>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</si>
  <si>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</si>
  <si>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</si>
  <si>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</si>
  <si>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</si>
  <si>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</si>
  <si>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</si>
  <si>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</si>
  <si>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</si>
  <si>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</si>
  <si>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</si>
  <si>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</si>
  <si>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</si>
  <si>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</si>
  <si>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</si>
  <si>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</si>
  <si>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</si>
  <si>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</si>
  <si>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</si>
  <si>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</si>
  <si>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</si>
  <si>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</si>
  <si>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</si>
  <si>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</si>
  <si>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</si>
  <si>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</si>
  <si>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</si>
  <si>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</si>
  <si>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</si>
  <si>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</si>
  <si>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</si>
  <si>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</si>
  <si>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</si>
  <si>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</si>
  <si>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</si>
  <si>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</si>
  <si>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</si>
  <si>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</si>
  <si>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</si>
  <si>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</si>
  <si>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</si>
  <si>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</si>
  <si>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</si>
  <si>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</si>
  <si>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</si>
  <si>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</si>
  <si>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</si>
  <si>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</si>
  <si>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</si>
  <si>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</si>
  <si>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</si>
  <si>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</si>
  <si>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</si>
  <si>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</si>
  <si>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</si>
  <si>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</si>
  <si>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</si>
  <si>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</si>
  <si>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</si>
  <si>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</si>
  <si>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</si>
  <si>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</si>
  <si>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</si>
  <si>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</si>
  <si>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</si>
  <si>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</si>
  <si>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</si>
  <si>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</si>
  <si>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</si>
  <si>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</si>
  <si>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</si>
  <si>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</si>
  <si>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</si>
  <si>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</si>
  <si>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</si>
  <si>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</si>
  <si>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</si>
  <si>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</si>
  <si>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</si>
  <si>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</si>
  <si>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</si>
  <si>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</si>
  <si>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</si>
  <si>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</si>
  <si>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</si>
  <si>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</si>
  <si>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</si>
  <si>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</si>
  <si>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</si>
  <si>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</si>
  <si>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</si>
  <si>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</si>
  <si>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</si>
  <si>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</si>
  <si>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</si>
  <si>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</si>
  <si>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</si>
  <si>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</si>
  <si>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</si>
  <si>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</si>
  <si>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</si>
  <si>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</si>
  <si>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</si>
  <si>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</si>
  <si>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</si>
  <si>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</si>
  <si>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</si>
  <si>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</si>
  <si>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</si>
  <si>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</si>
  <si>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</si>
  <si>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</si>
  <si>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</si>
  <si>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</si>
  <si>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</si>
  <si>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</si>
  <si>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</si>
  <si>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</si>
  <si>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</si>
  <si>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</si>
  <si>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</si>
  <si>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</si>
  <si>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</si>
  <si>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</si>
  <si>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</si>
  <si>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</si>
  <si>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</si>
  <si>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</si>
  <si>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</si>
  <si>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</si>
  <si>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</si>
  <si>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</si>
  <si>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</si>
  <si>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</si>
  <si>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</si>
  <si>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</si>
  <si>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</si>
  <si>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</si>
  <si>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</si>
  <si>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</si>
  <si>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</si>
  <si>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</si>
  <si>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</si>
  <si>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</si>
  <si>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</si>
  <si>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</si>
  <si>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</si>
  <si>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</si>
  <si>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</si>
  <si>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</si>
  <si>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</si>
  <si>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</si>
  <si>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</si>
  <si>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</si>
  <si>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</si>
  <si>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</si>
  <si>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</si>
  <si>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</si>
  <si>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</si>
  <si>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</si>
  <si>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</si>
  <si>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</si>
  <si>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</si>
  <si>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</si>
  <si>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</si>
  <si>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</si>
  <si>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</si>
  <si>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</si>
  <si>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</si>
  <si>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</si>
  <si>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</si>
  <si>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</si>
  <si>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</si>
  <si>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</si>
  <si>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</si>
  <si>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</si>
  <si>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</si>
  <si>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</si>
  <si>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</si>
  <si>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</si>
  <si>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</si>
  <si>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</si>
  <si>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</si>
  <si>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</si>
  <si>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</si>
  <si>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</si>
  <si>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</si>
  <si>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</si>
  <si>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</si>
  <si>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</si>
  <si>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</si>
  <si>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</si>
  <si>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</si>
  <si>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</si>
  <si>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</si>
  <si>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</si>
  <si>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</si>
  <si>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</si>
  <si>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</si>
  <si>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</si>
  <si>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</si>
  <si>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</si>
  <si>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</si>
  <si>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</si>
  <si>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</si>
  <si>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</si>
  <si>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</si>
  <si>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</si>
  <si>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</si>
  <si>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</si>
  <si>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</si>
  <si>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</si>
  <si>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</si>
  <si>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</si>
  <si>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</si>
  <si>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</si>
  <si>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</si>
  <si>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</si>
  <si>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</si>
  <si>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</si>
  <si>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</si>
  <si>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</si>
  <si>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</si>
  <si>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</si>
  <si>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</si>
  <si>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</si>
  <si>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</si>
  <si>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</si>
  <si>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</si>
  <si>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</si>
  <si>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</si>
  <si>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</si>
  <si>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</si>
  <si>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</si>
  <si>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</si>
  <si>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</si>
  <si>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</si>
  <si>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</si>
  <si>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</si>
  <si>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</si>
  <si>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</si>
  <si>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</si>
  <si>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</si>
  <si>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</si>
  <si>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</si>
  <si>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</si>
  <si>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</si>
  <si>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</si>
  <si>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</si>
  <si>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</si>
  <si>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</si>
  <si>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</si>
  <si>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</si>
  <si>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</si>
  <si>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</si>
  <si>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</si>
  <si>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</si>
  <si>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</si>
  <si>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</si>
  <si>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</si>
  <si>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</si>
  <si>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</si>
  <si>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</si>
  <si>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</si>
  <si>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</si>
  <si>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</si>
  <si>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</si>
  <si>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</si>
  <si>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</si>
  <si>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</si>
  <si>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</si>
  <si>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</si>
  <si>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</si>
  <si>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</si>
  <si>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</si>
  <si>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</si>
  <si>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</si>
  <si>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</si>
  <si>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</si>
  <si>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</si>
  <si>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</si>
  <si>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</si>
  <si>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</si>
  <si>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</si>
  <si>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</si>
  <si>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</si>
  <si>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</si>
  <si>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</si>
  <si>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</si>
  <si>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</si>
  <si>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</si>
  <si>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</si>
  <si>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</si>
  <si>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</si>
  <si>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</si>
  <si>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</si>
  <si>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</si>
  <si>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</si>
  <si>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</si>
  <si>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</si>
  <si>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</si>
  <si>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</si>
  <si>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</si>
  <si>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</si>
  <si>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</si>
  <si>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</si>
  <si>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</si>
  <si>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</si>
  <si>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</si>
  <si>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</si>
  <si>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</si>
  <si>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</si>
  <si>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</si>
  <si>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</si>
  <si>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</si>
  <si>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</si>
  <si>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</si>
  <si>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</si>
  <si>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</si>
  <si>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</si>
  <si>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</si>
  <si>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</si>
  <si>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</si>
  <si>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</si>
  <si>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</si>
  <si>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</si>
  <si>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</si>
  <si>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</si>
  <si>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</si>
  <si>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</si>
  <si>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</si>
  <si>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</si>
  <si>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</si>
  <si>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</si>
  <si>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</si>
  <si>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</si>
  <si>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</si>
  <si>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</si>
  <si>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</si>
  <si>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</si>
  <si>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</si>
  <si>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</si>
  <si>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</si>
  <si>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</si>
  <si>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</si>
  <si>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</si>
  <si>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</si>
  <si>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</si>
  <si>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</si>
  <si>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</si>
  <si>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</si>
  <si>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</si>
  <si>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</si>
  <si>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</si>
  <si>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</si>
  <si>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</si>
  <si>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</si>
  <si>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</si>
  <si>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</si>
  <si>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</si>
  <si>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</si>
  <si>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</si>
  <si>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</si>
  <si>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</si>
  <si>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</si>
  <si>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</si>
  <si>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</si>
  <si>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</si>
  <si>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</si>
  <si>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</si>
  <si>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</si>
  <si>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</si>
  <si>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</si>
  <si>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</si>
  <si>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</si>
  <si>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</si>
  <si>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</si>
  <si>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</si>
  <si>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</si>
  <si>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</si>
  <si>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</si>
  <si>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</si>
  <si>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</si>
  <si>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</si>
  <si>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</si>
  <si>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</si>
  <si>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</si>
  <si>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</si>
  <si>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</si>
  <si>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</si>
  <si>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</si>
  <si>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</si>
  <si>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</si>
  <si>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</si>
  <si>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</si>
  <si>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</si>
  <si>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</si>
  <si>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</si>
  <si>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</si>
  <si>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</si>
  <si>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</si>
  <si>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</si>
  <si>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</si>
  <si>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</si>
  <si>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</si>
  <si>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</si>
  <si>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</si>
  <si>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</si>
  <si>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</si>
  <si>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</si>
  <si>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</si>
  <si>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</si>
  <si>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</si>
  <si>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</si>
  <si>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</si>
  <si>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</si>
  <si>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</si>
  <si>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</si>
  <si>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</si>
  <si>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</si>
  <si>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</si>
  <si>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</si>
  <si>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</si>
  <si>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</si>
  <si>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</si>
  <si>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</si>
  <si>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</si>
  <si>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</si>
  <si>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</si>
  <si>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</si>
  <si>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</si>
  <si>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</si>
  <si>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</si>
  <si>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</si>
  <si>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</si>
  <si>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</si>
  <si>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</si>
  <si>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</si>
  <si>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</si>
  <si>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</si>
  <si>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</si>
  <si>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</si>
  <si>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</si>
  <si>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</si>
  <si>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</si>
  <si>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</si>
  <si>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</si>
  <si>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</si>
  <si>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</si>
  <si>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</si>
  <si>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</si>
  <si>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</si>
  <si>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</si>
  <si>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</si>
  <si>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</si>
  <si>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</si>
  <si>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</si>
  <si>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</si>
  <si>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</si>
  <si>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</si>
  <si>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</si>
  <si>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</si>
  <si>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</si>
  <si>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</si>
  <si>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</si>
  <si>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</si>
  <si>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</si>
  <si>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</si>
  <si>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</si>
  <si>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</si>
  <si>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</si>
  <si>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</si>
  <si>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</si>
  <si>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</si>
  <si>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</si>
  <si>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</si>
  <si>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</si>
  <si>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</si>
  <si>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</si>
  <si>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</si>
  <si>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</si>
  <si>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</si>
  <si>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</si>
  <si>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</si>
  <si>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</si>
  <si>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</si>
  <si>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</si>
  <si>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</si>
  <si>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</si>
  <si>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</si>
  <si>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</si>
  <si>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</si>
  <si>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</si>
  <si>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</si>
  <si>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</si>
  <si>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</si>
  <si>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</si>
  <si>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</si>
  <si>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</si>
  <si>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</si>
  <si>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</si>
  <si>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</si>
  <si>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</si>
  <si>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</si>
  <si>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</si>
  <si>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</si>
  <si>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</si>
  <si>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</si>
  <si>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</si>
  <si>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</si>
  <si>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</si>
  <si>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</si>
  <si>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</si>
  <si>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</si>
  <si>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</si>
  <si>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</si>
  <si>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</si>
  <si>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</si>
  <si>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</si>
  <si>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</si>
  <si>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</si>
  <si>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</si>
  <si>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</si>
  <si>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</si>
  <si>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</si>
  <si>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</si>
  <si>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</si>
  <si>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</si>
  <si>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</si>
  <si>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</si>
  <si>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</si>
  <si>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</si>
  <si>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</si>
  <si>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</si>
  <si>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</si>
  <si>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</si>
  <si>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</si>
  <si>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</si>
  <si>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</si>
  <si>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</si>
  <si>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</si>
  <si>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</si>
  <si>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</si>
  <si>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</si>
  <si>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</si>
  <si>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</si>
  <si>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</si>
  <si>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</si>
  <si>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</si>
  <si>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</si>
  <si>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</si>
  <si>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</si>
  <si>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</si>
  <si>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</si>
  <si>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</si>
  <si>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</si>
  <si>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</si>
  <si>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</si>
  <si>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</si>
  <si>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</si>
  <si>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</si>
  <si>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</si>
  <si>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</si>
  <si>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</si>
  <si>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</si>
  <si>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</si>
  <si>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</si>
  <si>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</si>
  <si>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</si>
  <si>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</si>
  <si>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</si>
  <si>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</si>
  <si>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</si>
  <si>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</si>
  <si>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</si>
  <si>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</si>
  <si>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</si>
  <si>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</si>
  <si>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</si>
  <si>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</si>
  <si>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</si>
  <si>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</si>
  <si>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</si>
  <si>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</si>
  <si>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</si>
  <si>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</si>
  <si>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</si>
  <si>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</si>
  <si>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</si>
  <si>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</si>
  <si>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</si>
  <si>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</si>
  <si>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</si>
  <si>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</si>
  <si>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</si>
  <si>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</si>
  <si>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</si>
  <si>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</si>
  <si>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</si>
  <si>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</si>
  <si>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</si>
  <si>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</si>
  <si>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</si>
  <si>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</si>
  <si>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</si>
  <si>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</si>
  <si>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</si>
  <si>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</si>
  <si>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</si>
  <si>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</si>
  <si>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</si>
  <si>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</si>
  <si>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</si>
  <si>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</si>
  <si>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</si>
  <si>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</si>
  <si>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</si>
  <si>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</si>
  <si>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</si>
  <si>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</si>
  <si>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</si>
  <si>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</si>
  <si>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</si>
  <si>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</si>
  <si>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</si>
  <si>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</si>
  <si>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</si>
  <si>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</si>
  <si>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</si>
  <si>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</si>
  <si>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</si>
  <si>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</si>
  <si>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</si>
  <si>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</si>
  <si>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</si>
  <si>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</si>
  <si>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</si>
  <si>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</si>
  <si>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</si>
  <si>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</si>
  <si>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</si>
  <si>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</si>
  <si>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</si>
  <si>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</si>
  <si>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</si>
  <si>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</si>
  <si>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</si>
  <si>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</si>
  <si>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</si>
  <si>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</si>
  <si>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</si>
  <si>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</si>
  <si>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</si>
  <si>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</si>
  <si>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</si>
  <si>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</si>
  <si>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</si>
  <si>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</si>
  <si>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</si>
  <si>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</si>
  <si>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</si>
  <si>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</si>
  <si>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</si>
  <si>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</si>
  <si>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</si>
  <si>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</si>
  <si>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</si>
  <si>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</si>
  <si>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</si>
  <si>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</si>
  <si>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</si>
  <si>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</si>
  <si>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</si>
  <si>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</si>
  <si>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</si>
  <si>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</si>
  <si>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</si>
  <si>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</si>
  <si>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</si>
  <si>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</si>
  <si>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</si>
  <si>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</si>
  <si>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</si>
  <si>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</si>
  <si>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</si>
  <si>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</si>
  <si>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</si>
  <si>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</si>
  <si>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</si>
  <si>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</si>
  <si>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</si>
  <si>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</si>
  <si>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</si>
  <si>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</si>
  <si>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</si>
  <si>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</si>
  <si>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</si>
  <si>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</si>
  <si>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</si>
  <si>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</si>
  <si>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</si>
  <si>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</si>
  <si>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</si>
  <si>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</si>
  <si>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</si>
  <si>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</si>
  <si>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</si>
  <si>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</si>
  <si>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</si>
  <si>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</si>
  <si>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</si>
  <si>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</si>
  <si>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</si>
  <si>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</si>
  <si>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</si>
  <si>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</si>
  <si>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</si>
  <si>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</si>
  <si>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</si>
  <si>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</si>
  <si>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</si>
  <si>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</si>
  <si>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</si>
  <si>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</si>
  <si>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</si>
  <si>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</si>
  <si>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</si>
  <si>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</si>
  <si>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</si>
  <si>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</si>
  <si>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</si>
  <si>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</si>
  <si>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</si>
  <si>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</si>
  <si>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</si>
  <si>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</si>
  <si>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</si>
  <si>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</si>
  <si>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</si>
  <si>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</si>
  <si>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</si>
  <si>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</si>
  <si>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</si>
  <si>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</si>
  <si>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</si>
  <si>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</si>
  <si>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</si>
  <si>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</si>
  <si>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</si>
  <si>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</si>
  <si>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</si>
  <si>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</si>
  <si>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</si>
  <si>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</si>
  <si>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</si>
  <si>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</si>
  <si>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</si>
  <si>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</si>
  <si>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</si>
  <si>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</si>
  <si>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</si>
  <si>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</si>
  <si>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</si>
  <si>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</si>
  <si>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</si>
  <si>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</si>
  <si>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</si>
  <si>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</si>
  <si>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</si>
  <si>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</si>
  <si>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</si>
  <si>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</si>
  <si>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</si>
  <si>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</si>
  <si>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</si>
  <si>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</si>
  <si>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</si>
  <si>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</si>
  <si>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</si>
  <si>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</si>
  <si>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</si>
  <si>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</si>
  <si>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</si>
  <si>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</si>
  <si>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</si>
  <si>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</si>
  <si>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</si>
  <si>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</si>
  <si>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</si>
  <si>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</si>
  <si>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</si>
  <si>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</si>
  <si>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</si>
  <si>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</si>
  <si>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</si>
  <si>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</si>
  <si>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</si>
  <si>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</si>
  <si>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</si>
  <si>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</si>
  <si>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</si>
  <si>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</si>
  <si>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</si>
  <si>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</si>
  <si>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</si>
  <si>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</si>
  <si>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</si>
  <si>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</si>
  <si>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</si>
  <si>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</si>
  <si>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</si>
  <si>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</si>
  <si>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</si>
  <si>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</si>
  <si>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</si>
  <si>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</si>
  <si>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</si>
  <si>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</si>
  <si>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</si>
  <si>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</si>
  <si>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</si>
  <si>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</si>
  <si>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</si>
  <si>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</si>
  <si>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</si>
  <si>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</si>
  <si>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</si>
  <si>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</si>
  <si>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</si>
  <si>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</si>
  <si>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</si>
  <si>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</si>
  <si>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</si>
  <si>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</si>
  <si>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</si>
  <si>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</si>
  <si>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</si>
  <si>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</si>
  <si>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2022</t>
  </si>
  <si>
    <t>Jan</t>
  </si>
  <si>
    <t>Feb</t>
  </si>
  <si>
    <t>Mar</t>
  </si>
  <si>
    <t>Apr</t>
  </si>
  <si>
    <t>May</t>
  </si>
  <si>
    <t>Jun</t>
  </si>
  <si>
    <t>Jul</t>
  </si>
  <si>
    <t>Aug</t>
  </si>
  <si>
    <t>Years (Order Date)</t>
  </si>
  <si>
    <t>Months (Order Date)</t>
  </si>
  <si>
    <t>2019</t>
  </si>
  <si>
    <t>Sep</t>
  </si>
  <si>
    <t>Oct</t>
  </si>
  <si>
    <t>Nov</t>
  </si>
  <si>
    <t>Dec</t>
  </si>
  <si>
    <t>2020</t>
  </si>
  <si>
    <t>2021</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</si>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</sst>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409]#,##0"/>
    <numFmt numFmtId="168"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9">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5" formatCode="dd/mmm/yyyy"/>
    </dxf>
    <dxf>
      <font>
        <b/>
        <i val="0"/>
        <sz val="12"/>
        <color theme="0"/>
        <name val="Calibri"/>
        <family val="2"/>
        <scheme val="minor"/>
      </font>
    </dxf>
    <dxf>
      <font>
        <b val="0"/>
        <i val="0"/>
        <sz val="12"/>
        <color rgb="FF7F2AD4"/>
        <name val="Calibri"/>
        <family val="2"/>
        <scheme val="minor"/>
      </font>
      <fill>
        <patternFill patternType="solid">
          <fgColor theme="0"/>
          <bgColor rgb="FF3B1462"/>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2"/>
        <color theme="0"/>
        <name val="Calibri"/>
        <family val="2"/>
        <scheme val="minor"/>
      </font>
    </dxf>
    <dxf>
      <font>
        <b val="0"/>
        <i val="0"/>
        <sz val="10"/>
        <color theme="0"/>
        <name val="Calibri"/>
        <family val="2"/>
        <scheme val="minor"/>
      </font>
      <fill>
        <patternFill>
          <bgColor rgb="FF3B1462"/>
        </patternFill>
      </fill>
    </dxf>
  </dxfs>
  <tableStyles count="2" defaultTableStyle="TableStyleMedium2" defaultPivotStyle="PivotStyleMedium9">
    <tableStyle name="Purple Slicer" pivot="0" table="0" count="6" xr9:uid="{C20205FA-080B-49BC-8EB2-4ADB9D30C679}">
      <tableStyleElement type="wholeTable" dxfId="8"/>
      <tableStyleElement type="headerRow" dxfId="7"/>
    </tableStyle>
    <tableStyle name="Purple Timeline Style" pivot="0" table="0" count="8" xr9:uid="{B647AB92-9627-4445-B312-B9A7C226540D}">
      <tableStyleElement type="wholeTable" dxfId="6"/>
      <tableStyleElement type="headerRow" dxfId="5"/>
    </tableStyle>
  </tableStyles>
  <colors>
    <mruColors>
      <color rgb="FFFFE79B"/>
      <color rgb="FFFFD961"/>
      <color rgb="FFFFFF00"/>
      <color rgb="FF3B1462"/>
      <color rgb="FFC9A5ED"/>
      <color rgb="FF165760"/>
      <color rgb="FFA8B5C8"/>
      <color rgb="FF647B9C"/>
      <color rgb="FFC2CBD8"/>
      <color rgb="FF7589A7"/>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tint="-0.14996795556505021"/>
            <name val="Calibri"/>
            <family val="2"/>
            <scheme val="minor"/>
          </font>
          <border>
            <left style="thin">
              <color theme="0"/>
            </left>
            <right style="thin">
              <color theme="0"/>
            </right>
            <top style="thin">
              <color theme="0"/>
            </top>
            <bottom style="thin">
              <color theme="0"/>
            </bottom>
          </border>
        </dxf>
        <dxf>
          <font>
            <b val="0"/>
            <i val="0"/>
            <strike/>
            <sz val="1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auto="1"/>
              <bgColor rgb="FF9F5FDF"/>
            </patternFill>
          </fill>
          <border diagonalUp="0" diagonalDown="0">
            <left style="thin">
              <color rgb="FF5E1F9D"/>
            </left>
            <right style="thin">
              <color rgb="FF5E1F9D"/>
            </right>
            <top style="thin">
              <color rgb="FF5E1F9D"/>
            </top>
            <bottom style="thin">
              <color rgb="FF5E1F9D"/>
            </bottom>
            <vertical/>
            <horizontal/>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a:t>
            </a:r>
            <a:r>
              <a:rPr lang="en-IN" b="1" baseline="0"/>
              <a:t>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144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144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8144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53-44B6-AB7E-BD6EE7298C4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1BB-48D2-AAC2-AE4643C1C9C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1BB-48D2-AAC2-AE4643C1C9C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81BB-48D2-AAC2-AE4643C1C9CD}"/>
            </c:ext>
          </c:extLst>
        </c:ser>
        <c:dLbls>
          <c:showLegendKey val="0"/>
          <c:showVal val="0"/>
          <c:showCatName val="0"/>
          <c:showSerName val="0"/>
          <c:showPercent val="0"/>
          <c:showBubbleSize val="0"/>
        </c:dLbls>
        <c:smooth val="0"/>
        <c:axId val="1265920175"/>
        <c:axId val="1265930255"/>
      </c:lineChart>
      <c:catAx>
        <c:axId val="12659201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30255"/>
        <c:crosses val="autoZero"/>
        <c:auto val="1"/>
        <c:lblAlgn val="ctr"/>
        <c:lblOffset val="100"/>
        <c:noMultiLvlLbl val="0"/>
      </c:catAx>
      <c:valAx>
        <c:axId val="12659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9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2676073340079576"/>
          <c:y val="5.22097145012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alpha val="9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98039"/>
            </a:srgbClr>
          </a:solidFill>
          <a:ln>
            <a:noFill/>
          </a:ln>
          <a:effectLst/>
        </c:spPr>
      </c:pivotFmt>
      <c:pivotFmt>
        <c:idx val="4"/>
        <c:spPr>
          <a:solidFill>
            <a:srgbClr val="FFD961">
              <a:alpha val="97647"/>
            </a:srgbClr>
          </a:solidFill>
          <a:ln>
            <a:noFill/>
          </a:ln>
          <a:effectLst/>
        </c:spPr>
      </c:pivotFmt>
      <c:pivotFmt>
        <c:idx val="5"/>
        <c:spPr>
          <a:solidFill>
            <a:srgbClr val="FFE79B">
              <a:alpha val="97647"/>
            </a:srgb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alpha val="98039"/>
              </a:srgbClr>
            </a:solidFill>
            <a:ln>
              <a:noFill/>
            </a:ln>
            <a:effectLst/>
          </c:spPr>
          <c:invertIfNegative val="0"/>
          <c:dPt>
            <c:idx val="0"/>
            <c:invertIfNegative val="0"/>
            <c:bubble3D val="0"/>
            <c:spPr>
              <a:solidFill>
                <a:srgbClr val="FFE79B">
                  <a:alpha val="97647"/>
                </a:srgbClr>
              </a:solidFill>
              <a:ln>
                <a:noFill/>
              </a:ln>
              <a:effectLst/>
            </c:spPr>
            <c:extLst>
              <c:ext xmlns:c16="http://schemas.microsoft.com/office/drawing/2014/chart" uri="{C3380CC4-5D6E-409C-BE32-E72D297353CC}">
                <c16:uniqueId val="{00000002-D43B-4F2B-99AC-ED91BE58CAD0}"/>
              </c:ext>
            </c:extLst>
          </c:dPt>
          <c:dPt>
            <c:idx val="1"/>
            <c:invertIfNegative val="0"/>
            <c:bubble3D val="0"/>
            <c:spPr>
              <a:solidFill>
                <a:srgbClr val="FFD961">
                  <a:alpha val="97647"/>
                </a:srgbClr>
              </a:solidFill>
              <a:ln>
                <a:noFill/>
              </a:ln>
              <a:effectLst/>
            </c:spPr>
            <c:extLst>
              <c:ext xmlns:c16="http://schemas.microsoft.com/office/drawing/2014/chart" uri="{C3380CC4-5D6E-409C-BE32-E72D297353CC}">
                <c16:uniqueId val="{00000001-D43B-4F2B-99AC-ED91BE58CAD0}"/>
              </c:ext>
            </c:extLst>
          </c:dPt>
          <c:dPt>
            <c:idx val="2"/>
            <c:invertIfNegative val="0"/>
            <c:bubble3D val="0"/>
            <c:spPr>
              <a:solidFill>
                <a:srgbClr val="FFC000">
                  <a:alpha val="98039"/>
                </a:srgbClr>
              </a:solidFill>
              <a:ln>
                <a:noFill/>
              </a:ln>
              <a:effectLst/>
            </c:spPr>
            <c:extLst>
              <c:ext xmlns:c16="http://schemas.microsoft.com/office/drawing/2014/chart" uri="{C3380CC4-5D6E-409C-BE32-E72D297353CC}">
                <c16:uniqueId val="{00000000-D43B-4F2B-99AC-ED91BE58CA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5F-401E-A2B5-D843724F08AA}"/>
            </c:ext>
          </c:extLst>
        </c:ser>
        <c:dLbls>
          <c:dLblPos val="outEnd"/>
          <c:showLegendKey val="0"/>
          <c:showVal val="1"/>
          <c:showCatName val="0"/>
          <c:showSerName val="0"/>
          <c:showPercent val="0"/>
          <c:showBubbleSize val="0"/>
        </c:dLbls>
        <c:gapWidth val="182"/>
        <c:axId val="1691731903"/>
        <c:axId val="1691714143"/>
      </c:barChart>
      <c:catAx>
        <c:axId val="169173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14143"/>
        <c:crosses val="autoZero"/>
        <c:auto val="1"/>
        <c:lblAlgn val="ctr"/>
        <c:lblOffset val="100"/>
        <c:noMultiLvlLbl val="0"/>
      </c:catAx>
      <c:valAx>
        <c:axId val="1691714143"/>
        <c:scaling>
          <c:orientation val="minMax"/>
        </c:scaling>
        <c:delete val="0"/>
        <c:axPos val="b"/>
        <c:majorGridlines>
          <c:spPr>
            <a:ln w="9525" cap="flat" cmpd="sng" algn="ctr">
              <a:solidFill>
                <a:schemeClr val="bg1">
                  <a:lumMod val="95000"/>
                  <a:alpha val="97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646-452D-B2BF-11319362C73A}"/>
            </c:ext>
          </c:extLst>
        </c:ser>
        <c:dLbls>
          <c:dLblPos val="outEnd"/>
          <c:showLegendKey val="0"/>
          <c:showVal val="1"/>
          <c:showCatName val="0"/>
          <c:showSerName val="0"/>
          <c:showPercent val="0"/>
          <c:showBubbleSize val="0"/>
        </c:dLbls>
        <c:gapWidth val="182"/>
        <c:axId val="1691731903"/>
        <c:axId val="1691714143"/>
      </c:barChart>
      <c:catAx>
        <c:axId val="169173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14143"/>
        <c:crosses val="autoZero"/>
        <c:auto val="1"/>
        <c:lblAlgn val="ctr"/>
        <c:lblOffset val="100"/>
        <c:noMultiLvlLbl val="0"/>
      </c:catAx>
      <c:valAx>
        <c:axId val="1691714143"/>
        <c:scaling>
          <c:orientation val="minMax"/>
        </c:scaling>
        <c:delete val="0"/>
        <c:axPos val="b"/>
        <c:majorGridlines>
          <c:spPr>
            <a:ln w="9525" cap="flat" cmpd="sng" algn="ctr">
              <a:solidFill>
                <a:schemeClr val="bg1">
                  <a:lumMod val="95000"/>
                  <a:alpha val="97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7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44D89AF3-8652-8AB0-51F0-A59996C92B29}"/>
            </a:ext>
          </a:extLst>
        </xdr:cNvPr>
        <xdr:cNvSpPr/>
      </xdr:nvSpPr>
      <xdr:spPr>
        <a:xfrm>
          <a:off x="124408" y="62204"/>
          <a:ext cx="14198082" cy="746449"/>
        </a:xfrm>
        <a:prstGeom prst="rect">
          <a:avLst/>
        </a:prstGeom>
        <a:solidFill>
          <a:srgbClr val="3B146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COFFEE</a:t>
          </a:r>
          <a:r>
            <a:rPr lang="en-IN" sz="3200" b="1" baseline="0"/>
            <a:t> SALES DASHBOARD</a:t>
          </a:r>
          <a:endParaRPr lang="en-IN" sz="3200" b="1"/>
        </a:p>
      </xdr:txBody>
    </xdr:sp>
    <xdr:clientData/>
  </xdr:twoCellAnchor>
  <xdr:twoCellAnchor>
    <xdr:from>
      <xdr:col>1</xdr:col>
      <xdr:colOff>0</xdr:colOff>
      <xdr:row>17</xdr:row>
      <xdr:rowOff>13613</xdr:rowOff>
    </xdr:from>
    <xdr:to>
      <xdr:col>14</xdr:col>
      <xdr:colOff>0</xdr:colOff>
      <xdr:row>40</xdr:row>
      <xdr:rowOff>0</xdr:rowOff>
    </xdr:to>
    <xdr:graphicFrame macro="">
      <xdr:nvGraphicFramePr>
        <xdr:cNvPr id="3" name="Chart 2">
          <a:extLst>
            <a:ext uri="{FF2B5EF4-FFF2-40B4-BE49-F238E27FC236}">
              <a16:creationId xmlns:a16="http://schemas.microsoft.com/office/drawing/2014/main" id="{8033C267-3DBF-45D6-BBCA-F26E33D94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724E880-FB32-4D69-A834-ACDB55C552B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4047" y="868326"/>
              <a:ext cx="8683255" cy="17366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122295</xdr:colOff>
      <xdr:row>11</xdr:row>
      <xdr:rowOff>0</xdr:rowOff>
    </xdr:from>
    <xdr:to>
      <xdr:col>21</xdr:col>
      <xdr:colOff>451553</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A8953F7-DD23-4E43-8037-55A911627A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29597" y="1674628"/>
              <a:ext cx="2898793" cy="93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49A44FC-49AD-4EFA-8F73-D59107587E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931349" y="868326"/>
              <a:ext cx="4855536" cy="744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25</xdr:col>
      <xdr:colOff>611481</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B3C1190-654D-4BFE-971E-E953C16F22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52768" y="1674628"/>
              <a:ext cx="1834225" cy="93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60960</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4E5C39D7-CFBE-419D-ACEE-788309562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112889</xdr:colOff>
      <xdr:row>29</xdr:row>
      <xdr:rowOff>0</xdr:rowOff>
    </xdr:from>
    <xdr:to>
      <xdr:col>25</xdr:col>
      <xdr:colOff>602075</xdr:colOff>
      <xdr:row>40</xdr:row>
      <xdr:rowOff>0</xdr:rowOff>
    </xdr:to>
    <xdr:graphicFrame macro="">
      <xdr:nvGraphicFramePr>
        <xdr:cNvPr id="9" name="Chart 8">
          <a:extLst>
            <a:ext uri="{FF2B5EF4-FFF2-40B4-BE49-F238E27FC236}">
              <a16:creationId xmlns:a16="http://schemas.microsoft.com/office/drawing/2014/main" id="{298FFE00-766D-4E05-89B3-AEA05F216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laan" refreshedDate="45451.157198032408" createdVersion="8" refreshedVersion="8" minRefreshableVersion="3" recordCount="1000" xr:uid="{B5DF23A1-601F-481D-85DC-E78A78D93FE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43419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5B55AC-8747-44A8-AC53-6BB9D0C4D69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16" series="1">
      <pivotArea type="data" outline="0" fieldPosition="0">
        <references count="1">
          <reference field="4294967294"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series="1">
      <pivotArea type="data" outline="0" fieldPosition="0">
        <references count="2">
          <reference field="4294967294" count="1" selected="0">
            <x v="0"/>
          </reference>
          <reference field="13" count="1" selected="0">
            <x v="2"/>
          </reference>
        </references>
      </pivotArea>
    </chartFormat>
    <chartFormat chart="7"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5B0DA-1401-4903-907B-30B5BEE5B2B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0" format="4">
      <pivotArea type="data" outline="0" fieldPosition="0">
        <references count="2">
          <reference field="4294967294" count="1" selected="0">
            <x v="0"/>
          </reference>
          <reference field="7"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5AE8D-6877-488D-8D8B-9E6C638B33B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6"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67"/>
  </dataFields>
  <chartFormats count="3">
    <chartFormat chart="5" format="20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CFDDEC-6798-4735-90E0-45E523C48D9D}" sourceName="Size">
  <pivotTables>
    <pivotTable tabId="18" name="TotalSales"/>
    <pivotTable tabId="19" name="TotalSales"/>
    <pivotTable tabId="20" name="TotalSales"/>
  </pivotTables>
  <data>
    <tabular pivotCacheId="4434191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274C06B-5CA0-41CD-8CD8-403B9E176C4E}" sourceName="Roast Type Name">
  <pivotTables>
    <pivotTable tabId="18" name="TotalSales"/>
    <pivotTable tabId="19" name="TotalSales"/>
    <pivotTable tabId="20" name="TotalSales"/>
  </pivotTables>
  <data>
    <tabular pivotCacheId="4434191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190B4D-F6AC-4FBB-AC75-03ECDB72D76F}" sourceName="Loyalty Card">
  <pivotTables>
    <pivotTable tabId="18" name="TotalSales"/>
    <pivotTable tabId="19" name="TotalSales"/>
    <pivotTable tabId="20" name="TotalSales"/>
  </pivotTables>
  <data>
    <tabular pivotCacheId="4434191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049E2F-8AD8-48FD-8CF2-5E609328B536}" cache="Slicer_Size" caption="Size" columnCount="2" rowHeight="234950"/>
  <slicer name="Roast Type Name" xr10:uid="{69CE877F-8F42-45E9-A005-BCAD7CFE680F}" cache="Slicer_Roast_Type_Name" caption="Roast Type Name" columnCount="3" rowHeight="234950"/>
  <slicer name="Loyalty Card" xr10:uid="{FE7F41E9-AF42-4AE9-9858-0A5397AF770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8B72B-BDB9-47B1-9DCA-82BB9BEBA66D}" name="Orders" displayName="Orders" ref="A1:P1001" totalsRowShown="0">
  <autoFilter ref="A1:P1001" xr:uid="{2298B72B-BDB9-47B1-9DCA-82BB9BEBA66D}"/>
  <tableColumns count="16">
    <tableColumn id="1" xr3:uid="{5C4DC849-6DD2-4591-B296-646B3AE250A7}" name="Order ID"/>
    <tableColumn id="2" xr3:uid="{5943405E-B28C-4DA4-AA72-6CBF5F8A6E5F}" name="Order Date" dataDxfId="4"/>
    <tableColumn id="3" xr3:uid="{A837F788-FA11-43D6-BB10-6B56A323E2DB}" name="Customer ID"/>
    <tableColumn id="4" xr3:uid="{82C3AA04-D03B-41EA-ABD7-9BF44F08BC7A}" name="Product ID"/>
    <tableColumn id="5" xr3:uid="{6000336C-88B3-4EC2-BEE2-259B406E423C}" name="Quantity"/>
    <tableColumn id="6" xr3:uid="{7CB2ECB9-3398-41C3-8ACC-5BC85A6557BC}" name="Customer Name">
      <calculatedColumnFormula>_xlfn.XLOOKUP(C2,customers!$A$2:$A$1001,customers!$B$2:$B$1001,,0)</calculatedColumnFormula>
    </tableColumn>
    <tableColumn id="7" xr3:uid="{88FCF568-7284-495E-B177-5759601AFF78}" name="Email">
      <calculatedColumnFormula>IF(_xlfn.XLOOKUP(orders!C2,customers!A1:A1001,customers!C1:C1001,,0) = 0, "", _xlfn.XLOOKUP(orders!C2,customers!A1:A1001,customers!C1:C1001,,0))</calculatedColumnFormula>
    </tableColumn>
    <tableColumn id="8" xr3:uid="{B67C2844-D8DA-4623-985C-0D1667E058AA}" name="Country">
      <calculatedColumnFormula>_xlfn.XLOOKUP(C2, customers!$A$1:$A$1001, customers!$G$1:$G$1001,, 0)</calculatedColumnFormula>
    </tableColumn>
    <tableColumn id="9" xr3:uid="{B0029760-332F-4EB8-8597-1102F4D854BA}" name="Coffee Type">
      <calculatedColumnFormula>INDEX(products!$A$1:$G$49, MATCH(orders!$D2, products!$A$1:$A$49, 0), MATCH(orders!I$1, products!$A$1:$G$1, 0))</calculatedColumnFormula>
    </tableColumn>
    <tableColumn id="10" xr3:uid="{14402E42-68F8-4C90-BB3F-AA0BA16EAD38}" name="Roast Type">
      <calculatedColumnFormula>INDEX(products!$A$1:$G$49, MATCH(orders!$D2, products!$A$1:$A$49, 0), MATCH(orders!J$1, products!$A$1:$G$1, 0))</calculatedColumnFormula>
    </tableColumn>
    <tableColumn id="11" xr3:uid="{C5379518-FFA5-448E-BAC4-FBD148356694}" name="Size" dataDxfId="3">
      <calculatedColumnFormula>INDEX(products!$A$1:$G$49, MATCH(orders!$D2, products!$A$1:$A$49, 0), MATCH(orders!K$1, products!$A$1:$G$1, 0))</calculatedColumnFormula>
    </tableColumn>
    <tableColumn id="12" xr3:uid="{3A48CDB9-3D73-4521-8ED0-1E97A24CD3B1}" name="Unit Price" dataDxfId="2">
      <calculatedColumnFormula>INDEX(products!$A$1:$G$49, MATCH(orders!$D2, products!$A$1:$A$49, 0), MATCH(orders!L$1, products!$A$1:$G$1, 0))</calculatedColumnFormula>
    </tableColumn>
    <tableColumn id="13" xr3:uid="{F535A11F-0096-4E2B-9559-7E33C8385812}" name="Sales" dataDxfId="1">
      <calculatedColumnFormula>L2*E2</calculatedColumnFormula>
    </tableColumn>
    <tableColumn id="14" xr3:uid="{D5A6BA30-0A7C-40CC-8790-3BF9F2319152}" name="Coffee Type Name">
      <calculatedColumnFormula>IF(I2 = "Rob", "Robusta", IF(I2 = "Exc", "Excelsa", IF(I2 = "Ara", "Arabica", IF(I2 = "Lib", "Liberica"))))</calculatedColumnFormula>
    </tableColumn>
    <tableColumn id="15" xr3:uid="{607826CB-5D00-4E40-94CC-3AE2E2E8535C}" name="Roast Type Name">
      <calculatedColumnFormula>IF(J2 = "M", "Medium", IF(J2 = "L", "Light", IF(J2 = "D", "Dark")))</calculatedColumnFormula>
    </tableColumn>
    <tableColumn id="16" xr3:uid="{FC2CC208-9081-489D-81D1-C8D3AE361759}" name="Loyalty Card" dataDxfId="0">
      <calculatedColumnFormula>_xlfn.XLOOKUP(Orders[[#This Row],[Customer ID]], customers!$A$1:$A$1001, customers!$I$1:$I$1001,,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46E980-B0CC-43B7-8913-BC1D13D68728}" sourceName="Order Date">
  <pivotTables>
    <pivotTable tabId="18" name="TotalSales"/>
    <pivotTable tabId="19" name="TotalSales"/>
    <pivotTable tabId="20" name="TotalSales"/>
  </pivotTables>
  <state minimalRefreshVersion="6" lastRefreshVersion="6" pivotCacheId="44341915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502B2C-884D-45DA-9A68-81846048046E}" cache="NativeTimeline_Order_Date" caption="Order Date" level="2" selectionLevel="0" scrollPosition="2021-08-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AD46-AA8F-4C7A-B6D7-48A6A04E7645}">
  <dimension ref="A1:A30"/>
  <sheetViews>
    <sheetView showGridLines="0" tabSelected="1" zoomScale="75" zoomScaleNormal="75" workbookViewId="0">
      <selection activeCell="AB12" sqref="AB12"/>
    </sheetView>
  </sheetViews>
  <sheetFormatPr defaultRowHeight="14.4" x14ac:dyDescent="0.3"/>
  <cols>
    <col min="1" max="1" width="1.77734375" customWidth="1"/>
    <col min="15" max="15" width="1.77734375" customWidth="1"/>
    <col min="17" max="17" width="1.77734375" customWidth="1"/>
    <col min="22" max="22" width="6.5546875" customWidth="1"/>
    <col min="23" max="23" width="1.77734375" customWidth="1"/>
  </cols>
  <sheetData>
    <row r="1" ht="4.95" customHeight="1" x14ac:dyDescent="0.3"/>
    <row r="6" ht="4.95" customHeight="1" x14ac:dyDescent="0.3"/>
    <row r="11" ht="4.95" customHeight="1" x14ac:dyDescent="0.3"/>
    <row r="17" ht="4.95" customHeight="1" x14ac:dyDescent="0.3"/>
    <row r="29" ht="4.95" customHeight="1" x14ac:dyDescent="0.3"/>
    <row r="30"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AA9A4-E6E2-40DE-9297-B1F274559472}">
  <dimension ref="A3:F48"/>
  <sheetViews>
    <sheetView workbookViewId="0">
      <selection activeCell="H17" sqref="H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10" width="18.88671875" bestFit="1" customWidth="1"/>
  </cols>
  <sheetData>
    <row r="3" spans="1:6" x14ac:dyDescent="0.3">
      <c r="A3" s="5" t="s">
        <v>6198</v>
      </c>
      <c r="C3" s="5" t="s">
        <v>6196</v>
      </c>
    </row>
    <row r="4" spans="1:6" x14ac:dyDescent="0.3">
      <c r="A4" s="5" t="s">
        <v>6208</v>
      </c>
      <c r="B4" s="5" t="s">
        <v>6209</v>
      </c>
      <c r="C4" t="s">
        <v>6217</v>
      </c>
      <c r="D4" t="s">
        <v>6218</v>
      </c>
      <c r="E4" t="s">
        <v>6219</v>
      </c>
      <c r="F4" t="s">
        <v>6220</v>
      </c>
    </row>
    <row r="5" spans="1:6" x14ac:dyDescent="0.3">
      <c r="A5" t="s">
        <v>6210</v>
      </c>
      <c r="B5" t="s">
        <v>6200</v>
      </c>
      <c r="C5" s="6">
        <v>186.85499999999999</v>
      </c>
      <c r="D5" s="6">
        <v>305.97000000000003</v>
      </c>
      <c r="E5" s="6">
        <v>213.15999999999997</v>
      </c>
      <c r="F5" s="6">
        <v>123</v>
      </c>
    </row>
    <row r="6" spans="1:6" x14ac:dyDescent="0.3">
      <c r="B6" t="s">
        <v>6201</v>
      </c>
      <c r="C6" s="6">
        <v>251.96499999999997</v>
      </c>
      <c r="D6" s="6">
        <v>129.46</v>
      </c>
      <c r="E6" s="6">
        <v>434.03999999999996</v>
      </c>
      <c r="F6" s="6">
        <v>171.93999999999997</v>
      </c>
    </row>
    <row r="7" spans="1:6" x14ac:dyDescent="0.3">
      <c r="B7" t="s">
        <v>6202</v>
      </c>
      <c r="C7" s="6">
        <v>224.94499999999999</v>
      </c>
      <c r="D7" s="6">
        <v>349.12</v>
      </c>
      <c r="E7" s="6">
        <v>321.04000000000002</v>
      </c>
      <c r="F7" s="6">
        <v>126.035</v>
      </c>
    </row>
    <row r="8" spans="1:6" x14ac:dyDescent="0.3">
      <c r="B8" t="s">
        <v>6203</v>
      </c>
      <c r="C8" s="6">
        <v>307.12</v>
      </c>
      <c r="D8" s="6">
        <v>681.07499999999993</v>
      </c>
      <c r="E8" s="6">
        <v>533.70499999999993</v>
      </c>
      <c r="F8" s="6">
        <v>158.85</v>
      </c>
    </row>
    <row r="9" spans="1:6" x14ac:dyDescent="0.3">
      <c r="B9" t="s">
        <v>6204</v>
      </c>
      <c r="C9" s="6">
        <v>53.664999999999992</v>
      </c>
      <c r="D9" s="6">
        <v>83.025000000000006</v>
      </c>
      <c r="E9" s="6">
        <v>193.83499999999998</v>
      </c>
      <c r="F9" s="6">
        <v>68.039999999999992</v>
      </c>
    </row>
    <row r="10" spans="1:6" x14ac:dyDescent="0.3">
      <c r="B10" t="s">
        <v>6205</v>
      </c>
      <c r="C10" s="6">
        <v>163.01999999999998</v>
      </c>
      <c r="D10" s="6">
        <v>678.3599999999999</v>
      </c>
      <c r="E10" s="6">
        <v>171.04500000000002</v>
      </c>
      <c r="F10" s="6">
        <v>372.255</v>
      </c>
    </row>
    <row r="11" spans="1:6" x14ac:dyDescent="0.3">
      <c r="B11" t="s">
        <v>6206</v>
      </c>
      <c r="C11" s="6">
        <v>345.02</v>
      </c>
      <c r="D11" s="6">
        <v>273.86999999999995</v>
      </c>
      <c r="E11" s="6">
        <v>184.12999999999997</v>
      </c>
      <c r="F11" s="6">
        <v>201.11499999999998</v>
      </c>
    </row>
    <row r="12" spans="1:6" x14ac:dyDescent="0.3">
      <c r="B12" t="s">
        <v>6207</v>
      </c>
      <c r="C12" s="6">
        <v>334.89</v>
      </c>
      <c r="D12" s="6">
        <v>70.95</v>
      </c>
      <c r="E12" s="6">
        <v>134.23000000000002</v>
      </c>
      <c r="F12" s="6">
        <v>166.27499999999998</v>
      </c>
    </row>
    <row r="13" spans="1:6" x14ac:dyDescent="0.3">
      <c r="B13" t="s">
        <v>6211</v>
      </c>
      <c r="C13" s="6">
        <v>178.70999999999998</v>
      </c>
      <c r="D13" s="6">
        <v>166.1</v>
      </c>
      <c r="E13" s="6">
        <v>439.30999999999995</v>
      </c>
      <c r="F13" s="6">
        <v>492.9</v>
      </c>
    </row>
    <row r="14" spans="1:6" x14ac:dyDescent="0.3">
      <c r="B14" t="s">
        <v>6212</v>
      </c>
      <c r="C14" s="6">
        <v>301.98500000000001</v>
      </c>
      <c r="D14" s="6">
        <v>153.76499999999999</v>
      </c>
      <c r="E14" s="6">
        <v>215.55499999999998</v>
      </c>
      <c r="F14" s="6">
        <v>213.66499999999999</v>
      </c>
    </row>
    <row r="15" spans="1:6" x14ac:dyDescent="0.3">
      <c r="B15" t="s">
        <v>6213</v>
      </c>
      <c r="C15" s="6">
        <v>312.83499999999998</v>
      </c>
      <c r="D15" s="6">
        <v>63.249999999999993</v>
      </c>
      <c r="E15" s="6">
        <v>350.89500000000004</v>
      </c>
      <c r="F15" s="6">
        <v>96.405000000000001</v>
      </c>
    </row>
    <row r="16" spans="1:6" x14ac:dyDescent="0.3">
      <c r="B16" t="s">
        <v>6214</v>
      </c>
      <c r="C16" s="6">
        <v>265.62</v>
      </c>
      <c r="D16" s="6">
        <v>526.51499999999987</v>
      </c>
      <c r="E16" s="6">
        <v>187.06</v>
      </c>
      <c r="F16" s="6">
        <v>210.58999999999997</v>
      </c>
    </row>
    <row r="17" spans="1:6" x14ac:dyDescent="0.3">
      <c r="A17" t="s">
        <v>6215</v>
      </c>
      <c r="B17" t="s">
        <v>6200</v>
      </c>
      <c r="C17" s="6">
        <v>47.25</v>
      </c>
      <c r="D17" s="6">
        <v>65.805000000000007</v>
      </c>
      <c r="E17" s="6">
        <v>274.67500000000001</v>
      </c>
      <c r="F17" s="6">
        <v>179.22</v>
      </c>
    </row>
    <row r="18" spans="1:6" x14ac:dyDescent="0.3">
      <c r="B18" t="s">
        <v>6201</v>
      </c>
      <c r="C18" s="6">
        <v>745.44999999999993</v>
      </c>
      <c r="D18" s="6">
        <v>428.88499999999999</v>
      </c>
      <c r="E18" s="6">
        <v>194.17499999999998</v>
      </c>
      <c r="F18" s="6">
        <v>429.82999999999993</v>
      </c>
    </row>
    <row r="19" spans="1:6" x14ac:dyDescent="0.3">
      <c r="B19" t="s">
        <v>6202</v>
      </c>
      <c r="C19" s="6">
        <v>130.47</v>
      </c>
      <c r="D19" s="6">
        <v>271.48500000000001</v>
      </c>
      <c r="E19" s="6">
        <v>281.20499999999998</v>
      </c>
      <c r="F19" s="6">
        <v>231.63000000000002</v>
      </c>
    </row>
    <row r="20" spans="1:6" x14ac:dyDescent="0.3">
      <c r="B20" t="s">
        <v>6203</v>
      </c>
      <c r="C20" s="6">
        <v>27</v>
      </c>
      <c r="D20" s="6">
        <v>347.26</v>
      </c>
      <c r="E20" s="6">
        <v>147.51</v>
      </c>
      <c r="F20" s="6">
        <v>240.04</v>
      </c>
    </row>
    <row r="21" spans="1:6" x14ac:dyDescent="0.3">
      <c r="B21" t="s">
        <v>6204</v>
      </c>
      <c r="C21" s="6">
        <v>255.11499999999995</v>
      </c>
      <c r="D21" s="6">
        <v>541.73</v>
      </c>
      <c r="E21" s="6">
        <v>83.43</v>
      </c>
      <c r="F21" s="6">
        <v>59.079999999999991</v>
      </c>
    </row>
    <row r="22" spans="1:6" x14ac:dyDescent="0.3">
      <c r="B22" t="s">
        <v>6205</v>
      </c>
      <c r="C22" s="6">
        <v>584.78999999999985</v>
      </c>
      <c r="D22" s="6">
        <v>357.42999999999995</v>
      </c>
      <c r="E22" s="6">
        <v>355.34</v>
      </c>
      <c r="F22" s="6">
        <v>140.88</v>
      </c>
    </row>
    <row r="23" spans="1:6" x14ac:dyDescent="0.3">
      <c r="B23" t="s">
        <v>6206</v>
      </c>
      <c r="C23" s="6">
        <v>430.62</v>
      </c>
      <c r="D23" s="6">
        <v>227.42500000000001</v>
      </c>
      <c r="E23" s="6">
        <v>236.315</v>
      </c>
      <c r="F23" s="6">
        <v>414.58499999999992</v>
      </c>
    </row>
    <row r="24" spans="1:6" x14ac:dyDescent="0.3">
      <c r="B24" t="s">
        <v>6207</v>
      </c>
      <c r="C24" s="6">
        <v>22.5</v>
      </c>
      <c r="D24" s="6">
        <v>77.72</v>
      </c>
      <c r="E24" s="6">
        <v>60.5</v>
      </c>
      <c r="F24" s="6">
        <v>139.67999999999998</v>
      </c>
    </row>
    <row r="25" spans="1:6" x14ac:dyDescent="0.3">
      <c r="B25" t="s">
        <v>6211</v>
      </c>
      <c r="C25" s="6">
        <v>126.14999999999999</v>
      </c>
      <c r="D25" s="6">
        <v>195.11</v>
      </c>
      <c r="E25" s="6">
        <v>89.13</v>
      </c>
      <c r="F25" s="6">
        <v>302.65999999999997</v>
      </c>
    </row>
    <row r="26" spans="1:6" x14ac:dyDescent="0.3">
      <c r="B26" t="s">
        <v>6212</v>
      </c>
      <c r="C26" s="6">
        <v>376.03</v>
      </c>
      <c r="D26" s="6">
        <v>523.24</v>
      </c>
      <c r="E26" s="6">
        <v>440.96499999999997</v>
      </c>
      <c r="F26" s="6">
        <v>174.46999999999997</v>
      </c>
    </row>
    <row r="27" spans="1:6" x14ac:dyDescent="0.3">
      <c r="B27" t="s">
        <v>6213</v>
      </c>
      <c r="C27" s="6">
        <v>515.17999999999995</v>
      </c>
      <c r="D27" s="6">
        <v>142.56</v>
      </c>
      <c r="E27" s="6">
        <v>347.03999999999996</v>
      </c>
      <c r="F27" s="6">
        <v>104.08499999999999</v>
      </c>
    </row>
    <row r="28" spans="1:6" x14ac:dyDescent="0.3">
      <c r="B28" t="s">
        <v>6214</v>
      </c>
      <c r="C28" s="6">
        <v>95.859999999999985</v>
      </c>
      <c r="D28" s="6">
        <v>484.76</v>
      </c>
      <c r="E28" s="6">
        <v>94.17</v>
      </c>
      <c r="F28" s="6">
        <v>77.10499999999999</v>
      </c>
    </row>
    <row r="29" spans="1:6" x14ac:dyDescent="0.3">
      <c r="A29" t="s">
        <v>6216</v>
      </c>
      <c r="B29" t="s">
        <v>6200</v>
      </c>
      <c r="C29" s="6">
        <v>258.34500000000003</v>
      </c>
      <c r="D29" s="6">
        <v>139.625</v>
      </c>
      <c r="E29" s="6">
        <v>279.52000000000004</v>
      </c>
      <c r="F29" s="6">
        <v>160.19499999999999</v>
      </c>
    </row>
    <row r="30" spans="1:6" x14ac:dyDescent="0.3">
      <c r="B30" t="s">
        <v>6201</v>
      </c>
      <c r="C30" s="6">
        <v>342.2</v>
      </c>
      <c r="D30" s="6">
        <v>284.24999999999994</v>
      </c>
      <c r="E30" s="6">
        <v>251.83</v>
      </c>
      <c r="F30" s="6">
        <v>80.550000000000011</v>
      </c>
    </row>
    <row r="31" spans="1:6" x14ac:dyDescent="0.3">
      <c r="B31" t="s">
        <v>6202</v>
      </c>
      <c r="C31" s="6">
        <v>418.30499999999989</v>
      </c>
      <c r="D31" s="6">
        <v>468.125</v>
      </c>
      <c r="E31" s="6">
        <v>405.05500000000006</v>
      </c>
      <c r="F31" s="6">
        <v>253.15499999999997</v>
      </c>
    </row>
    <row r="32" spans="1:6" x14ac:dyDescent="0.3">
      <c r="B32" t="s">
        <v>6203</v>
      </c>
      <c r="C32" s="6">
        <v>102.32999999999998</v>
      </c>
      <c r="D32" s="6">
        <v>242.14000000000001</v>
      </c>
      <c r="E32" s="6">
        <v>554.875</v>
      </c>
      <c r="F32" s="6">
        <v>106.23999999999998</v>
      </c>
    </row>
    <row r="33" spans="1:6" x14ac:dyDescent="0.3">
      <c r="B33" t="s">
        <v>6204</v>
      </c>
      <c r="C33" s="6">
        <v>234.71999999999997</v>
      </c>
      <c r="D33" s="6">
        <v>133.08000000000001</v>
      </c>
      <c r="E33" s="6">
        <v>267.2</v>
      </c>
      <c r="F33" s="6">
        <v>272.68999999999994</v>
      </c>
    </row>
    <row r="34" spans="1:6" x14ac:dyDescent="0.3">
      <c r="B34" t="s">
        <v>6205</v>
      </c>
      <c r="C34" s="6">
        <v>430.39</v>
      </c>
      <c r="D34" s="6">
        <v>136.20500000000001</v>
      </c>
      <c r="E34" s="6">
        <v>209.6</v>
      </c>
      <c r="F34" s="6">
        <v>88.334999999999994</v>
      </c>
    </row>
    <row r="35" spans="1:6" x14ac:dyDescent="0.3">
      <c r="B35" t="s">
        <v>6206</v>
      </c>
      <c r="C35" s="6">
        <v>109.005</v>
      </c>
      <c r="D35" s="6">
        <v>393.57499999999999</v>
      </c>
      <c r="E35" s="6">
        <v>61.034999999999997</v>
      </c>
      <c r="F35" s="6">
        <v>199.48999999999998</v>
      </c>
    </row>
    <row r="36" spans="1:6" x14ac:dyDescent="0.3">
      <c r="B36" t="s">
        <v>6207</v>
      </c>
      <c r="C36" s="6">
        <v>287.52499999999998</v>
      </c>
      <c r="D36" s="6">
        <v>288.67</v>
      </c>
      <c r="E36" s="6">
        <v>125.58</v>
      </c>
      <c r="F36" s="6">
        <v>374.13499999999999</v>
      </c>
    </row>
    <row r="37" spans="1:6" x14ac:dyDescent="0.3">
      <c r="B37" t="s">
        <v>6211</v>
      </c>
      <c r="C37" s="6">
        <v>840.92999999999984</v>
      </c>
      <c r="D37" s="6">
        <v>409.875</v>
      </c>
      <c r="E37" s="6">
        <v>171.32999999999998</v>
      </c>
      <c r="F37" s="6">
        <v>221.43999999999997</v>
      </c>
    </row>
    <row r="38" spans="1:6" x14ac:dyDescent="0.3">
      <c r="B38" t="s">
        <v>6212</v>
      </c>
      <c r="C38" s="6">
        <v>299.07</v>
      </c>
      <c r="D38" s="6">
        <v>260.32499999999999</v>
      </c>
      <c r="E38" s="6">
        <v>584.64</v>
      </c>
      <c r="F38" s="6">
        <v>256.36500000000001</v>
      </c>
    </row>
    <row r="39" spans="1:6" x14ac:dyDescent="0.3">
      <c r="B39" t="s">
        <v>6213</v>
      </c>
      <c r="C39" s="6">
        <v>323.32499999999999</v>
      </c>
      <c r="D39" s="6">
        <v>565.57000000000005</v>
      </c>
      <c r="E39" s="6">
        <v>537.80999999999995</v>
      </c>
      <c r="F39" s="6">
        <v>189.47499999999999</v>
      </c>
    </row>
    <row r="40" spans="1:6" x14ac:dyDescent="0.3">
      <c r="B40" t="s">
        <v>6214</v>
      </c>
      <c r="C40" s="6">
        <v>399.48499999999996</v>
      </c>
      <c r="D40" s="6">
        <v>148.19999999999999</v>
      </c>
      <c r="E40" s="6">
        <v>388.21999999999997</v>
      </c>
      <c r="F40" s="6">
        <v>212.07499999999999</v>
      </c>
    </row>
    <row r="41" spans="1:6" x14ac:dyDescent="0.3">
      <c r="A41" t="s">
        <v>6199</v>
      </c>
      <c r="B41" t="s">
        <v>6200</v>
      </c>
      <c r="C41" s="6">
        <v>112.69499999999999</v>
      </c>
      <c r="D41" s="6">
        <v>166.32</v>
      </c>
      <c r="E41" s="6">
        <v>843.71499999999992</v>
      </c>
      <c r="F41" s="6">
        <v>146.685</v>
      </c>
    </row>
    <row r="42" spans="1:6" x14ac:dyDescent="0.3">
      <c r="B42" t="s">
        <v>6201</v>
      </c>
      <c r="C42" s="6">
        <v>114.87999999999998</v>
      </c>
      <c r="D42" s="6">
        <v>133.815</v>
      </c>
      <c r="E42" s="6">
        <v>91.175000000000011</v>
      </c>
      <c r="F42" s="6">
        <v>53.759999999999991</v>
      </c>
    </row>
    <row r="43" spans="1:6" x14ac:dyDescent="0.3">
      <c r="B43" t="s">
        <v>6202</v>
      </c>
      <c r="C43" s="6">
        <v>277.76</v>
      </c>
      <c r="D43" s="6">
        <v>175.41</v>
      </c>
      <c r="E43" s="6">
        <v>462.50999999999993</v>
      </c>
      <c r="F43" s="6">
        <v>399.52499999999998</v>
      </c>
    </row>
    <row r="44" spans="1:6" x14ac:dyDescent="0.3">
      <c r="B44" t="s">
        <v>6203</v>
      </c>
      <c r="C44" s="6">
        <v>197.89499999999998</v>
      </c>
      <c r="D44" s="6">
        <v>289.755</v>
      </c>
      <c r="E44" s="6">
        <v>88.545000000000002</v>
      </c>
      <c r="F44" s="6">
        <v>200.25499999999997</v>
      </c>
    </row>
    <row r="45" spans="1:6" x14ac:dyDescent="0.3">
      <c r="B45" t="s">
        <v>6204</v>
      </c>
      <c r="C45" s="6">
        <v>193.11499999999998</v>
      </c>
      <c r="D45" s="6">
        <v>212.49499999999998</v>
      </c>
      <c r="E45" s="6">
        <v>292.29000000000002</v>
      </c>
      <c r="F45" s="6">
        <v>304.46999999999997</v>
      </c>
    </row>
    <row r="46" spans="1:6" x14ac:dyDescent="0.3">
      <c r="B46" t="s">
        <v>6205</v>
      </c>
      <c r="C46" s="6">
        <v>179.79</v>
      </c>
      <c r="D46" s="6">
        <v>426.2</v>
      </c>
      <c r="E46" s="6">
        <v>170.08999999999997</v>
      </c>
      <c r="F46" s="6">
        <v>379.31</v>
      </c>
    </row>
    <row r="47" spans="1:6" x14ac:dyDescent="0.3">
      <c r="B47" t="s">
        <v>6206</v>
      </c>
      <c r="C47" s="6">
        <v>247.28999999999996</v>
      </c>
      <c r="D47" s="6">
        <v>246.685</v>
      </c>
      <c r="E47" s="6">
        <v>271.05499999999995</v>
      </c>
      <c r="F47" s="6">
        <v>141.69999999999999</v>
      </c>
    </row>
    <row r="48" spans="1:6" x14ac:dyDescent="0.3">
      <c r="B48" t="s">
        <v>6207</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F7FF-0B03-43B2-B645-34089B439DD8}">
  <dimension ref="A3:B6"/>
  <sheetViews>
    <sheetView workbookViewId="0">
      <selection activeCell="I31" sqref="I31"/>
    </sheetView>
  </sheetViews>
  <sheetFormatPr defaultRowHeight="14.4" x14ac:dyDescent="0.3"/>
  <cols>
    <col min="1" max="1" width="14" bestFit="1" customWidth="1"/>
    <col min="2" max="2" width="11.6640625" bestFit="1" customWidth="1"/>
    <col min="3"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80" width="6" bestFit="1" customWidth="1"/>
    <col min="81" max="81" width="3" bestFit="1" customWidth="1"/>
    <col min="82" max="82" width="7" bestFit="1" customWidth="1"/>
    <col min="83" max="83" width="5" bestFit="1" customWidth="1"/>
    <col min="84" max="84" width="7" bestFit="1" customWidth="1"/>
    <col min="85" max="86" width="6" bestFit="1" customWidth="1"/>
    <col min="87" max="87" width="5" bestFit="1" customWidth="1"/>
    <col min="88" max="88" width="6" bestFit="1" customWidth="1"/>
    <col min="89" max="89" width="5" bestFit="1" customWidth="1"/>
    <col min="90" max="90" width="7" bestFit="1" customWidth="1"/>
    <col min="91" max="92" width="6" bestFit="1" customWidth="1"/>
    <col min="93" max="93" width="7" bestFit="1" customWidth="1"/>
    <col min="94" max="94" width="5" bestFit="1" customWidth="1"/>
    <col min="95" max="95" width="6" bestFit="1" customWidth="1"/>
    <col min="96" max="96" width="3" bestFit="1" customWidth="1"/>
    <col min="97" max="97" width="7" bestFit="1" customWidth="1"/>
    <col min="98" max="98" width="6" bestFit="1" customWidth="1"/>
    <col min="99" max="99" width="7" bestFit="1" customWidth="1"/>
    <col min="100" max="101" width="6" bestFit="1" customWidth="1"/>
    <col min="102" max="102" width="5" bestFit="1" customWidth="1"/>
    <col min="103" max="105" width="6" bestFit="1" customWidth="1"/>
    <col min="106" max="106" width="7" bestFit="1" customWidth="1"/>
    <col min="107" max="108" width="6" bestFit="1" customWidth="1"/>
    <col min="109" max="110" width="5" bestFit="1" customWidth="1"/>
    <col min="111" max="117" width="6" bestFit="1" customWidth="1"/>
    <col min="118" max="118" width="3" bestFit="1" customWidth="1"/>
    <col min="119" max="121" width="6" bestFit="1" customWidth="1"/>
    <col min="122" max="124" width="5" bestFit="1" customWidth="1"/>
    <col min="125" max="126" width="6" bestFit="1" customWidth="1"/>
    <col min="127" max="127" width="5" bestFit="1" customWidth="1"/>
    <col min="128" max="129" width="6" bestFit="1" customWidth="1"/>
    <col min="130" max="130" width="5" bestFit="1" customWidth="1"/>
    <col min="131" max="131" width="6" bestFit="1" customWidth="1"/>
    <col min="132" max="132" width="3" bestFit="1" customWidth="1"/>
    <col min="133" max="135" width="6" bestFit="1" customWidth="1"/>
    <col min="136" max="137" width="5" bestFit="1" customWidth="1"/>
    <col min="138" max="138" width="6" bestFit="1" customWidth="1"/>
    <col min="139" max="139" width="5" bestFit="1" customWidth="1"/>
    <col min="140" max="141" width="6" bestFit="1" customWidth="1"/>
    <col min="142" max="142" width="7" bestFit="1" customWidth="1"/>
    <col min="143" max="143" width="6" bestFit="1" customWidth="1"/>
    <col min="144" max="144" width="5" bestFit="1" customWidth="1"/>
    <col min="145" max="146" width="6" bestFit="1" customWidth="1"/>
    <col min="147" max="147" width="5" bestFit="1" customWidth="1"/>
    <col min="148" max="148" width="6" bestFit="1" customWidth="1"/>
    <col min="149" max="149" width="7" bestFit="1" customWidth="1"/>
    <col min="150" max="150" width="6" bestFit="1" customWidth="1"/>
    <col min="151" max="151" width="5" bestFit="1" customWidth="1"/>
    <col min="152" max="152" width="6" bestFit="1" customWidth="1"/>
    <col min="153"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1" width="5" bestFit="1" customWidth="1"/>
    <col min="162" max="162" width="7" bestFit="1" customWidth="1"/>
    <col min="163" max="164" width="5" bestFit="1" customWidth="1"/>
    <col min="165" max="165" width="7" bestFit="1" customWidth="1"/>
    <col min="166" max="166" width="6" bestFit="1" customWidth="1"/>
    <col min="167" max="167" width="7" bestFit="1" customWidth="1"/>
    <col min="168" max="168" width="5" bestFit="1" customWidth="1"/>
    <col min="169" max="171" width="8" bestFit="1" customWidth="1"/>
    <col min="172" max="172" width="6" bestFit="1" customWidth="1"/>
    <col min="173" max="173" width="8" bestFit="1" customWidth="1"/>
    <col min="174" max="175" width="7" bestFit="1" customWidth="1"/>
    <col min="176" max="176" width="8" bestFit="1" customWidth="1"/>
    <col min="177" max="178" width="7" bestFit="1" customWidth="1"/>
    <col min="179" max="179" width="6" bestFit="1" customWidth="1"/>
    <col min="180" max="180" width="8" bestFit="1" customWidth="1"/>
    <col min="181" max="183" width="7" bestFit="1" customWidth="1"/>
    <col min="184"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3" width="7" bestFit="1" customWidth="1"/>
    <col min="194" max="194" width="8" bestFit="1" customWidth="1"/>
    <col min="195" max="198" width="7" bestFit="1" customWidth="1"/>
  </cols>
  <sheetData>
    <row r="3" spans="1:2" x14ac:dyDescent="0.3">
      <c r="A3" s="5" t="s">
        <v>7</v>
      </c>
      <c r="B3" t="s">
        <v>6198</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20F1-EF11-4FDC-8F4C-4B9A825FAF2A}">
  <dimension ref="A3:B8"/>
  <sheetViews>
    <sheetView workbookViewId="0">
      <selection activeCell="U10" sqref="U10"/>
    </sheetView>
  </sheetViews>
  <sheetFormatPr defaultRowHeight="14.4" x14ac:dyDescent="0.3"/>
  <cols>
    <col min="1" max="1" width="16.88671875" bestFit="1" customWidth="1"/>
    <col min="2" max="2" width="11.6640625" bestFit="1" customWidth="1"/>
    <col min="3"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80" width="6" bestFit="1" customWidth="1"/>
    <col min="81" max="81" width="3" bestFit="1" customWidth="1"/>
    <col min="82" max="82" width="7" bestFit="1" customWidth="1"/>
    <col min="83" max="83" width="5" bestFit="1" customWidth="1"/>
    <col min="84" max="84" width="7" bestFit="1" customWidth="1"/>
    <col min="85" max="86" width="6" bestFit="1" customWidth="1"/>
    <col min="87" max="87" width="5" bestFit="1" customWidth="1"/>
    <col min="88" max="88" width="6" bestFit="1" customWidth="1"/>
    <col min="89" max="89" width="5" bestFit="1" customWidth="1"/>
    <col min="90" max="90" width="7" bestFit="1" customWidth="1"/>
    <col min="91" max="92" width="6" bestFit="1" customWidth="1"/>
    <col min="93" max="93" width="7" bestFit="1" customWidth="1"/>
    <col min="94" max="94" width="5" bestFit="1" customWidth="1"/>
    <col min="95" max="95" width="6" bestFit="1" customWidth="1"/>
    <col min="96" max="96" width="3" bestFit="1" customWidth="1"/>
    <col min="97" max="97" width="7" bestFit="1" customWidth="1"/>
    <col min="98" max="98" width="6" bestFit="1" customWidth="1"/>
    <col min="99" max="99" width="7" bestFit="1" customWidth="1"/>
    <col min="100" max="101" width="6" bestFit="1" customWidth="1"/>
    <col min="102" max="102" width="5" bestFit="1" customWidth="1"/>
    <col min="103" max="105" width="6" bestFit="1" customWidth="1"/>
    <col min="106" max="106" width="7" bestFit="1" customWidth="1"/>
    <col min="107" max="108" width="6" bestFit="1" customWidth="1"/>
    <col min="109" max="110" width="5" bestFit="1" customWidth="1"/>
    <col min="111" max="117" width="6" bestFit="1" customWidth="1"/>
    <col min="118" max="118" width="3" bestFit="1" customWidth="1"/>
    <col min="119" max="121" width="6" bestFit="1" customWidth="1"/>
    <col min="122" max="124" width="5" bestFit="1" customWidth="1"/>
    <col min="125" max="126" width="6" bestFit="1" customWidth="1"/>
    <col min="127" max="127" width="5" bestFit="1" customWidth="1"/>
    <col min="128" max="129" width="6" bestFit="1" customWidth="1"/>
    <col min="130" max="130" width="5" bestFit="1" customWidth="1"/>
    <col min="131" max="131" width="6" bestFit="1" customWidth="1"/>
    <col min="132" max="132" width="3" bestFit="1" customWidth="1"/>
    <col min="133" max="135" width="6" bestFit="1" customWidth="1"/>
    <col min="136" max="137" width="5" bestFit="1" customWidth="1"/>
    <col min="138" max="138" width="6" bestFit="1" customWidth="1"/>
    <col min="139" max="139" width="5" bestFit="1" customWidth="1"/>
    <col min="140" max="141" width="6" bestFit="1" customWidth="1"/>
    <col min="142" max="142" width="7" bestFit="1" customWidth="1"/>
    <col min="143" max="143" width="6" bestFit="1" customWidth="1"/>
    <col min="144" max="144" width="5" bestFit="1" customWidth="1"/>
    <col min="145" max="146" width="6" bestFit="1" customWidth="1"/>
    <col min="147" max="147" width="5" bestFit="1" customWidth="1"/>
    <col min="148" max="148" width="6" bestFit="1" customWidth="1"/>
    <col min="149" max="149" width="7" bestFit="1" customWidth="1"/>
    <col min="150" max="150" width="6" bestFit="1" customWidth="1"/>
    <col min="151" max="151" width="5" bestFit="1" customWidth="1"/>
    <col min="152" max="152" width="6" bestFit="1" customWidth="1"/>
    <col min="153" max="153" width="5" bestFit="1" customWidth="1"/>
    <col min="154" max="155" width="6" bestFit="1" customWidth="1"/>
    <col min="156" max="156" width="7" bestFit="1" customWidth="1"/>
    <col min="157" max="157" width="5" bestFit="1" customWidth="1"/>
    <col min="158" max="159" width="6" bestFit="1" customWidth="1"/>
    <col min="160" max="160" width="7" bestFit="1" customWidth="1"/>
    <col min="161" max="161" width="5" bestFit="1" customWidth="1"/>
    <col min="162" max="162" width="7" bestFit="1" customWidth="1"/>
    <col min="163" max="164" width="5" bestFit="1" customWidth="1"/>
    <col min="165" max="165" width="7" bestFit="1" customWidth="1"/>
    <col min="166" max="166" width="6" bestFit="1" customWidth="1"/>
    <col min="167" max="167" width="7" bestFit="1" customWidth="1"/>
    <col min="168" max="168" width="5" bestFit="1" customWidth="1"/>
    <col min="169" max="171" width="8" bestFit="1" customWidth="1"/>
    <col min="172" max="172" width="6" bestFit="1" customWidth="1"/>
    <col min="173" max="173" width="8" bestFit="1" customWidth="1"/>
    <col min="174" max="175" width="7" bestFit="1" customWidth="1"/>
    <col min="176" max="176" width="8" bestFit="1" customWidth="1"/>
    <col min="177" max="178" width="7" bestFit="1" customWidth="1"/>
    <col min="179" max="179" width="6" bestFit="1" customWidth="1"/>
    <col min="180" max="180" width="8" bestFit="1" customWidth="1"/>
    <col min="181" max="183" width="7" bestFit="1" customWidth="1"/>
    <col min="184"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3" width="7" bestFit="1" customWidth="1"/>
    <col min="194" max="194" width="8" bestFit="1" customWidth="1"/>
    <col min="195" max="198" width="7" bestFit="1" customWidth="1"/>
  </cols>
  <sheetData>
    <row r="3" spans="1:2" x14ac:dyDescent="0.3">
      <c r="A3" s="5" t="s">
        <v>4</v>
      </c>
      <c r="B3" t="s">
        <v>6198</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K2" sqref="K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6640625" bestFit="1" customWidth="1"/>
    <col min="12" max="12" width="10.77734375" customWidth="1"/>
    <col min="13" max="13" width="8.77734375" bestFit="1" customWidth="1"/>
    <col min="14" max="14" width="18.109375" customWidth="1"/>
    <col min="15" max="15" width="17.2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
      <c r="A2" t="s">
        <v>490</v>
      </c>
      <c r="B2" s="3">
        <v>43713</v>
      </c>
      <c r="C2" t="s">
        <v>491</v>
      </c>
      <c r="D2" t="s">
        <v>6138</v>
      </c>
      <c r="E2">
        <v>2</v>
      </c>
      <c r="F2" t="str">
        <f>_xlfn.XLOOKUP(C2,customers!$A$2:$A$1001,customers!$B$2:$B$1001,,0)</f>
        <v>Aloisia Allner</v>
      </c>
      <c r="G2" t="str">
        <f>IF(_xlfn.XLOOKUP(orders!C2,customers!A1:A1001,customers!C1:C1001,,0) = 0, "", _xlfn.XLOOKUP(orders!C2,customers!A1:A1001,customers!C1:C1001,,0))</f>
        <v>aallner0@lulu.com</v>
      </c>
      <c r="H2" t="str">
        <f>_xlfn.XLOOKUP(C2, customers!$A$1:$A$1001, customers!$G$1:$G$1001,, 0)</f>
        <v>United States</v>
      </c>
      <c r="I2" t="str">
        <f>INDEX(products!$A$1:$G$49, MATCH(orders!$D2, products!$A$1:$A$49, 0), MATCH(orders!I$1, products!$A$1:$G$1, 0))</f>
        <v>Rob</v>
      </c>
      <c r="J2" t="str">
        <f>INDEX(products!$A$1:$G$49, MATCH(orders!$D2, products!$A$1:$A$49, 0), MATCH(orders!J$1, products!$A$1:$G$1, 0))</f>
        <v>M</v>
      </c>
      <c r="K2" s="8">
        <f>INDEX(products!$A$1:$G$49, MATCH(orders!$D2, products!$A$1:$A$49, 0), MATCH(orders!K$1, products!$A$1:$G$1, 0))</f>
        <v>1</v>
      </c>
      <c r="L2" s="4">
        <f>INDEX(products!$A$1:$G$49, MATCH(orders!$D2, products!$A$1:$A$49, 0), MATCH(orders!L$1, products!$A$1:$G$1, 0))</f>
        <v>9.9499999999999993</v>
      </c>
      <c r="M2" s="4">
        <f>L2*E2</f>
        <v>19.899999999999999</v>
      </c>
      <c r="N2" t="str">
        <f>IF(I2 = "Rob", "Robusta", IF(I2 = "Exc", "Excelsa", IF(I2 = "Ara", "Arabica", IF(I2 = "Lib", "Liberica"))))</f>
        <v>Robusta</v>
      </c>
      <c r="O2" t="str">
        <f>IF(J2 = "M", "Medium", IF(J2 = "L", "Light", IF(J2 = "D", "Dark")))</f>
        <v>Medium</v>
      </c>
      <c r="P2" t="str">
        <f>_xlfn.XLOOKUP(Orders[[#This Row],[Customer ID]], customers!$A$1:$A$1001, customers!$I$1:$I$1001,, 0)</f>
        <v>Yes</v>
      </c>
    </row>
    <row r="3" spans="1:16" x14ac:dyDescent="0.3">
      <c r="A3" t="s">
        <v>490</v>
      </c>
      <c r="B3" s="3">
        <v>43713</v>
      </c>
      <c r="C3" t="s">
        <v>491</v>
      </c>
      <c r="D3" t="s">
        <v>6139</v>
      </c>
      <c r="E3">
        <v>5</v>
      </c>
      <c r="F3" t="str">
        <f>_xlfn.XLOOKUP(C3,customers!$A$2:$A$1001,customers!$B$2:$B$1001,,0)</f>
        <v>Aloisia Allner</v>
      </c>
      <c r="G3" t="str">
        <f>IF(_xlfn.XLOOKUP(orders!C3,customers!A2:A1002,customers!C2:C1002,,0) = 0, "", _xlfn.XLOOKUP(orders!C3,customers!A2:A1002,customers!C2:C1002,,0))</f>
        <v>aallner0@lulu.com</v>
      </c>
      <c r="H3" t="str">
        <f>_xlfn.XLOOKUP(C3, customers!$A$1:$A$1001, customers!$G$1:$G$1001,,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4">
        <f>INDEX(products!$A$1:$G$49, MATCH(orders!$D3, products!$A$1:$A$49, 0), MATCH(orders!L$1, products!$A$1:$G$1, 0))</f>
        <v>8.25</v>
      </c>
      <c r="M3" s="4">
        <f t="shared" ref="M3:M66" si="0">L3*E3</f>
        <v>41.25</v>
      </c>
      <c r="N3" t="str">
        <f t="shared" ref="N3:N66" si="1">IF(I3 = "Rob", "Robusta", IF(I3 = "Exc", "Excelsa", IF(I3 = "Ara", "Arabica", IF(I3 = "Lib", "Liberica"))))</f>
        <v>Excelsa</v>
      </c>
      <c r="O3" t="str">
        <f t="shared" ref="O3:O66" si="2">IF(J3 = "M", "Medium", IF(J3 = "L", "Light", IF(J3 = "D", "Dark")))</f>
        <v>Medium</v>
      </c>
      <c r="P3" t="str">
        <f>_xlfn.XLOOKUP(Orders[[#This Row],[Customer ID]], customers!$A$1:$A$1001, customers!$I$1:$I$1001,, 0)</f>
        <v>Yes</v>
      </c>
    </row>
    <row r="4" spans="1:16" x14ac:dyDescent="0.3">
      <c r="A4" t="s">
        <v>501</v>
      </c>
      <c r="B4" s="3">
        <v>44364</v>
      </c>
      <c r="C4" t="s">
        <v>502</v>
      </c>
      <c r="D4" t="s">
        <v>6140</v>
      </c>
      <c r="E4">
        <v>1</v>
      </c>
      <c r="F4" t="str">
        <f>_xlfn.XLOOKUP(C4,customers!$A$2:$A$1001,customers!$B$2:$B$1001,,0)</f>
        <v>Jami Redholes</v>
      </c>
      <c r="G4" t="str">
        <f>IF(_xlfn.XLOOKUP(orders!C4,customers!A3:A1003,customers!C3:C1003,,0) = 0, "", _xlfn.XLOOKUP(orders!C4,customers!A3:A1003,customers!C3:C1003,,0))</f>
        <v>jredholes2@tmall.com</v>
      </c>
      <c r="H4" t="str">
        <f>_xlfn.XLOOKUP(C4, customers!$A$1:$A$1001, customers!$G$1:$G$1001,,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4">
        <f>INDEX(products!$A$1:$G$49, MATCH(orders!$D4, products!$A$1:$A$49, 0), MATCH(orders!L$1, products!$A$1:$G$1, 0))</f>
        <v>12.95</v>
      </c>
      <c r="M4" s="4">
        <f t="shared" si="0"/>
        <v>12.95</v>
      </c>
      <c r="N4" t="str">
        <f t="shared" si="1"/>
        <v>Arabica</v>
      </c>
      <c r="O4" t="str">
        <f t="shared" si="2"/>
        <v>Light</v>
      </c>
      <c r="P4" t="str">
        <f>_xlfn.XLOOKUP(Orders[[#This Row],[Customer ID]], customers!$A$1:$A$1001, customers!$I$1:$I$1001,, 0)</f>
        <v>Yes</v>
      </c>
    </row>
    <row r="5" spans="1:16" x14ac:dyDescent="0.3">
      <c r="A5" t="s">
        <v>512</v>
      </c>
      <c r="B5" s="3">
        <v>44392</v>
      </c>
      <c r="C5" t="s">
        <v>513</v>
      </c>
      <c r="D5" t="s">
        <v>6141</v>
      </c>
      <c r="E5">
        <v>2</v>
      </c>
      <c r="F5" t="str">
        <f>_xlfn.XLOOKUP(C5,customers!$A$2:$A$1001,customers!$B$2:$B$1001,,0)</f>
        <v>Christoffer O' Shea</v>
      </c>
      <c r="G5" t="str">
        <f>IF(_xlfn.XLOOKUP(orders!C5,customers!A4:A1004,customers!C4:C1004,,0) = 0, "", _xlfn.XLOOKUP(orders!C5,customers!A4:A1004,customers!C4:C1004,,0))</f>
        <v/>
      </c>
      <c r="H5" t="str">
        <f>_xlfn.XLOOKUP(C5, customers!$A$1:$A$1001, customers!$G$1:$G$1001,,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4">
        <f>INDEX(products!$A$1:$G$49, MATCH(orders!$D5, products!$A$1:$A$49, 0), MATCH(orders!L$1, products!$A$1:$G$1, 0))</f>
        <v>13.75</v>
      </c>
      <c r="M5" s="4">
        <f t="shared" si="0"/>
        <v>27.5</v>
      </c>
      <c r="N5" t="str">
        <f t="shared" si="1"/>
        <v>Excelsa</v>
      </c>
      <c r="O5" t="str">
        <f t="shared" si="2"/>
        <v>Medium</v>
      </c>
      <c r="P5" t="str">
        <f>_xlfn.XLOOKUP(Orders[[#This Row],[Customer ID]], customers!$A$1:$A$1001, customers!$I$1:$I$1001,, 0)</f>
        <v>No</v>
      </c>
    </row>
    <row r="6" spans="1:16" x14ac:dyDescent="0.3">
      <c r="A6" t="s">
        <v>512</v>
      </c>
      <c r="B6" s="3">
        <v>44392</v>
      </c>
      <c r="C6" t="s">
        <v>513</v>
      </c>
      <c r="D6" t="s">
        <v>6142</v>
      </c>
      <c r="E6">
        <v>2</v>
      </c>
      <c r="F6" t="str">
        <f>_xlfn.XLOOKUP(C6,customers!$A$2:$A$1001,customers!$B$2:$B$1001,,0)</f>
        <v>Christoffer O' Shea</v>
      </c>
      <c r="G6" t="str">
        <f>IF(_xlfn.XLOOKUP(orders!C6,customers!A5:A1005,customers!C5:C1005,,0) = 0, "", _xlfn.XLOOKUP(orders!C6,customers!A5:A1005,customers!C5:C1005,,0))</f>
        <v/>
      </c>
      <c r="H6" t="str">
        <f>_xlfn.XLOOKUP(C6, customers!$A$1:$A$1001, customers!$G$1:$G$1001,,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4">
        <f>INDEX(products!$A$1:$G$49, MATCH(orders!$D6, products!$A$1:$A$49, 0), MATCH(orders!L$1, products!$A$1:$G$1, 0))</f>
        <v>27.484999999999996</v>
      </c>
      <c r="M6" s="4">
        <f t="shared" si="0"/>
        <v>54.969999999999992</v>
      </c>
      <c r="N6" t="str">
        <f t="shared" si="1"/>
        <v>Robusta</v>
      </c>
      <c r="O6" t="str">
        <f t="shared" si="2"/>
        <v>Light</v>
      </c>
      <c r="P6" t="str">
        <f>_xlfn.XLOOKUP(Orders[[#This Row],[Customer ID]], customers!$A$1:$A$1001, customers!$I$1:$I$1001,, 0)</f>
        <v>No</v>
      </c>
    </row>
    <row r="7" spans="1:16" x14ac:dyDescent="0.3">
      <c r="A7" t="s">
        <v>519</v>
      </c>
      <c r="B7" s="3">
        <v>44412</v>
      </c>
      <c r="C7" t="s">
        <v>520</v>
      </c>
      <c r="D7" t="s">
        <v>6143</v>
      </c>
      <c r="E7">
        <v>3</v>
      </c>
      <c r="F7" t="str">
        <f>_xlfn.XLOOKUP(C7,customers!$A$2:$A$1001,customers!$B$2:$B$1001,,0)</f>
        <v>Beryle Cottier</v>
      </c>
      <c r="G7" t="str">
        <f>IF(_xlfn.XLOOKUP(orders!C7,customers!A6:A1006,customers!C6:C1006,,0) = 0, "", _xlfn.XLOOKUP(orders!C7,customers!A6:A1006,customers!C6:C1006,,0))</f>
        <v/>
      </c>
      <c r="H7" t="str">
        <f>_xlfn.XLOOKUP(C7, customers!$A$1:$A$1001, customers!$G$1:$G$1001,,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4">
        <f>INDEX(products!$A$1:$G$49, MATCH(orders!$D7, products!$A$1:$A$49, 0), MATCH(orders!L$1, products!$A$1:$G$1, 0))</f>
        <v>12.95</v>
      </c>
      <c r="M7" s="4">
        <f t="shared" si="0"/>
        <v>38.849999999999994</v>
      </c>
      <c r="N7" t="str">
        <f t="shared" si="1"/>
        <v>Liberica</v>
      </c>
      <c r="O7" t="str">
        <f t="shared" si="2"/>
        <v>Dark</v>
      </c>
      <c r="P7" t="str">
        <f>_xlfn.XLOOKUP(Orders[[#This Row],[Customer ID]], customers!$A$1:$A$1001, customers!$I$1:$I$1001,, 0)</f>
        <v>No</v>
      </c>
    </row>
    <row r="8" spans="1:16" x14ac:dyDescent="0.3">
      <c r="A8" t="s">
        <v>524</v>
      </c>
      <c r="B8" s="3">
        <v>44582</v>
      </c>
      <c r="C8" t="s">
        <v>525</v>
      </c>
      <c r="D8" t="s">
        <v>6144</v>
      </c>
      <c r="E8">
        <v>3</v>
      </c>
      <c r="F8" t="str">
        <f>_xlfn.XLOOKUP(C8,customers!$A$2:$A$1001,customers!$B$2:$B$1001,,0)</f>
        <v>Shaylynn Lobe</v>
      </c>
      <c r="G8" t="str">
        <f>IF(_xlfn.XLOOKUP(orders!C8,customers!A7:A1007,customers!C7:C1007,,0) = 0, "", _xlfn.XLOOKUP(orders!C8,customers!A7:A1007,customers!C7:C1007,,0))</f>
        <v>slobe6@nifty.com</v>
      </c>
      <c r="H8" t="str">
        <f>_xlfn.XLOOKUP(C8, customers!$A$1:$A$1001, customers!$G$1:$G$1001,,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4">
        <f>INDEX(products!$A$1:$G$49, MATCH(orders!$D8, products!$A$1:$A$49, 0), MATCH(orders!L$1, products!$A$1:$G$1, 0))</f>
        <v>7.29</v>
      </c>
      <c r="M8" s="4">
        <f t="shared" si="0"/>
        <v>21.87</v>
      </c>
      <c r="N8" t="str">
        <f t="shared" si="1"/>
        <v>Excelsa</v>
      </c>
      <c r="O8" t="str">
        <f t="shared" si="2"/>
        <v>Dark</v>
      </c>
      <c r="P8" t="str">
        <f>_xlfn.XLOOKUP(Orders[[#This Row],[Customer ID]], customers!$A$1:$A$1001, customers!$I$1:$I$1001,, 0)</f>
        <v>Yes</v>
      </c>
    </row>
    <row r="9" spans="1:16" x14ac:dyDescent="0.3">
      <c r="A9" t="s">
        <v>530</v>
      </c>
      <c r="B9" s="3">
        <v>44701</v>
      </c>
      <c r="C9" t="s">
        <v>531</v>
      </c>
      <c r="D9" t="s">
        <v>6145</v>
      </c>
      <c r="E9">
        <v>1</v>
      </c>
      <c r="F9" t="str">
        <f>_xlfn.XLOOKUP(C9,customers!$A$2:$A$1001,customers!$B$2:$B$1001,,0)</f>
        <v>Melvin Wharfe</v>
      </c>
      <c r="G9" t="str">
        <f>IF(_xlfn.XLOOKUP(orders!C9,customers!A8:A1008,customers!C8:C1008,,0) = 0, "", _xlfn.XLOOKUP(orders!C9,customers!A8:A1008,customers!C8:C1008,,0))</f>
        <v/>
      </c>
      <c r="H9" t="str">
        <f>_xlfn.XLOOKUP(C9, customers!$A$1:$A$1001, customers!$G$1:$G$1001,,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4">
        <f>INDEX(products!$A$1:$G$49, MATCH(orders!$D9, products!$A$1:$A$49, 0), MATCH(orders!L$1, products!$A$1:$G$1, 0))</f>
        <v>4.7549999999999999</v>
      </c>
      <c r="M9" s="4">
        <f t="shared" si="0"/>
        <v>4.7549999999999999</v>
      </c>
      <c r="N9" t="str">
        <f t="shared" si="1"/>
        <v>Liberica</v>
      </c>
      <c r="O9" t="str">
        <f t="shared" si="2"/>
        <v>Light</v>
      </c>
      <c r="P9" t="str">
        <f>_xlfn.XLOOKUP(Orders[[#This Row],[Customer ID]], customers!$A$1:$A$1001, customers!$I$1:$I$1001,, 0)</f>
        <v>Yes</v>
      </c>
    </row>
    <row r="10" spans="1:16" x14ac:dyDescent="0.3">
      <c r="A10" t="s">
        <v>535</v>
      </c>
      <c r="B10" s="3">
        <v>43467</v>
      </c>
      <c r="C10" t="s">
        <v>536</v>
      </c>
      <c r="D10" t="s">
        <v>6146</v>
      </c>
      <c r="E10">
        <v>3</v>
      </c>
      <c r="F10" t="str">
        <f>_xlfn.XLOOKUP(C10,customers!$A$2:$A$1001,customers!$B$2:$B$1001,,0)</f>
        <v>Guthrey Petracci</v>
      </c>
      <c r="G10" t="str">
        <f>IF(_xlfn.XLOOKUP(orders!C10,customers!A9:A1009,customers!C9:C1009,,0) = 0, "", _xlfn.XLOOKUP(orders!C10,customers!A9:A1009,customers!C9:C1009,,0))</f>
        <v>gpetracci8@livejournal.com</v>
      </c>
      <c r="H10" t="str">
        <f>_xlfn.XLOOKUP(C10, customers!$A$1:$A$1001, customers!$G$1:$G$1001,,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4">
        <f>INDEX(products!$A$1:$G$49, MATCH(orders!$D10, products!$A$1:$A$49, 0), MATCH(orders!L$1, products!$A$1:$G$1, 0))</f>
        <v>5.97</v>
      </c>
      <c r="M10" s="4">
        <f t="shared" si="0"/>
        <v>17.91</v>
      </c>
      <c r="N10" t="str">
        <f t="shared" si="1"/>
        <v>Robusta</v>
      </c>
      <c r="O10" t="str">
        <f t="shared" si="2"/>
        <v>Medium</v>
      </c>
      <c r="P10" t="str">
        <f>_xlfn.XLOOKUP(Orders[[#This Row],[Customer ID]], customers!$A$1:$A$1001, customers!$I$1:$I$1001,, 0)</f>
        <v>No</v>
      </c>
    </row>
    <row r="11" spans="1:16" x14ac:dyDescent="0.3">
      <c r="A11" t="s">
        <v>541</v>
      </c>
      <c r="B11" s="3">
        <v>43713</v>
      </c>
      <c r="C11" t="s">
        <v>542</v>
      </c>
      <c r="D11" t="s">
        <v>6146</v>
      </c>
      <c r="E11">
        <v>1</v>
      </c>
      <c r="F11" t="str">
        <f>_xlfn.XLOOKUP(C11,customers!$A$2:$A$1001,customers!$B$2:$B$1001,,0)</f>
        <v>Rodger Raven</v>
      </c>
      <c r="G11" t="str">
        <f>IF(_xlfn.XLOOKUP(orders!C11,customers!A10:A1010,customers!C10:C1010,,0) = 0, "", _xlfn.XLOOKUP(orders!C11,customers!A10:A1010,customers!C10:C1010,,0))</f>
        <v>rraven9@ed.gov</v>
      </c>
      <c r="H11" t="str">
        <f>_xlfn.XLOOKUP(C11, customers!$A$1:$A$1001, customers!$G$1:$G$1001,,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4">
        <f>INDEX(products!$A$1:$G$49, MATCH(orders!$D11, products!$A$1:$A$49, 0), MATCH(orders!L$1, products!$A$1:$G$1, 0))</f>
        <v>5.97</v>
      </c>
      <c r="M11" s="4">
        <f t="shared" si="0"/>
        <v>5.97</v>
      </c>
      <c r="N11" t="str">
        <f t="shared" si="1"/>
        <v>Robusta</v>
      </c>
      <c r="O11" t="str">
        <f t="shared" si="2"/>
        <v>Medium</v>
      </c>
      <c r="P11" t="str">
        <f>_xlfn.XLOOKUP(Orders[[#This Row],[Customer ID]], customers!$A$1:$A$1001, customers!$I$1:$I$1001,, 0)</f>
        <v>No</v>
      </c>
    </row>
    <row r="12" spans="1:16" x14ac:dyDescent="0.3">
      <c r="A12" t="s">
        <v>547</v>
      </c>
      <c r="B12" s="3">
        <v>44263</v>
      </c>
      <c r="C12" t="s">
        <v>548</v>
      </c>
      <c r="D12" t="s">
        <v>6147</v>
      </c>
      <c r="E12">
        <v>4</v>
      </c>
      <c r="F12" t="str">
        <f>_xlfn.XLOOKUP(C12,customers!$A$2:$A$1001,customers!$B$2:$B$1001,,0)</f>
        <v>Ferrell Ferber</v>
      </c>
      <c r="G12" t="str">
        <f>IF(_xlfn.XLOOKUP(orders!C12,customers!A11:A1011,customers!C11:C1011,,0) = 0, "", _xlfn.XLOOKUP(orders!C12,customers!A11:A1011,customers!C11:C1011,,0))</f>
        <v>fferbera@businesswire.com</v>
      </c>
      <c r="H12" t="str">
        <f>_xlfn.XLOOKUP(C12, customers!$A$1:$A$1001, customers!$G$1:$G$1001,,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4">
        <f>INDEX(products!$A$1:$G$49, MATCH(orders!$D12, products!$A$1:$A$49, 0), MATCH(orders!L$1, products!$A$1:$G$1, 0))</f>
        <v>9.9499999999999993</v>
      </c>
      <c r="M12" s="4">
        <f t="shared" si="0"/>
        <v>39.799999999999997</v>
      </c>
      <c r="N12" t="str">
        <f t="shared" si="1"/>
        <v>Arabica</v>
      </c>
      <c r="O12" t="str">
        <f t="shared" si="2"/>
        <v>Dark</v>
      </c>
      <c r="P12" t="str">
        <f>_xlfn.XLOOKUP(Orders[[#This Row],[Customer ID]], customers!$A$1:$A$1001, customers!$I$1:$I$1001,, 0)</f>
        <v>No</v>
      </c>
    </row>
    <row r="13" spans="1:16" x14ac:dyDescent="0.3">
      <c r="A13" t="s">
        <v>553</v>
      </c>
      <c r="B13" s="3">
        <v>44132</v>
      </c>
      <c r="C13" t="s">
        <v>554</v>
      </c>
      <c r="D13" t="s">
        <v>6148</v>
      </c>
      <c r="E13">
        <v>5</v>
      </c>
      <c r="F13" t="str">
        <f>_xlfn.XLOOKUP(C13,customers!$A$2:$A$1001,customers!$B$2:$B$1001,,0)</f>
        <v>Duky Phizackerly</v>
      </c>
      <c r="G13" t="str">
        <f>IF(_xlfn.XLOOKUP(orders!C13,customers!A12:A1012,customers!C12:C1012,,0) = 0, "", _xlfn.XLOOKUP(orders!C13,customers!A12:A1012,customers!C12:C1012,,0))</f>
        <v>dphizackerlyb@utexas.edu</v>
      </c>
      <c r="H13" t="str">
        <f>_xlfn.XLOOKUP(C13, customers!$A$1:$A$1001, customers!$G$1:$G$1001,,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4">
        <f>INDEX(products!$A$1:$G$49, MATCH(orders!$D13, products!$A$1:$A$49, 0), MATCH(orders!L$1, products!$A$1:$G$1, 0))</f>
        <v>34.154999999999994</v>
      </c>
      <c r="M13" s="4">
        <f t="shared" si="0"/>
        <v>170.77499999999998</v>
      </c>
      <c r="N13" t="str">
        <f t="shared" si="1"/>
        <v>Excelsa</v>
      </c>
      <c r="O13" t="str">
        <f t="shared" si="2"/>
        <v>Light</v>
      </c>
      <c r="P13" t="str">
        <f>_xlfn.XLOOKUP(Orders[[#This Row],[Customer ID]], customers!$A$1:$A$1001, customers!$I$1:$I$1001,, 0)</f>
        <v>Yes</v>
      </c>
    </row>
    <row r="14" spans="1:16" x14ac:dyDescent="0.3">
      <c r="A14" t="s">
        <v>559</v>
      </c>
      <c r="B14" s="3">
        <v>44744</v>
      </c>
      <c r="C14" t="s">
        <v>560</v>
      </c>
      <c r="D14" t="s">
        <v>6138</v>
      </c>
      <c r="E14">
        <v>5</v>
      </c>
      <c r="F14" t="str">
        <f>_xlfn.XLOOKUP(C14,customers!$A$2:$A$1001,customers!$B$2:$B$1001,,0)</f>
        <v>Rosaleen Scholar</v>
      </c>
      <c r="G14" t="str">
        <f>IF(_xlfn.XLOOKUP(orders!C14,customers!A13:A1013,customers!C13:C1013,,0) = 0, "", _xlfn.XLOOKUP(orders!C14,customers!A13:A1013,customers!C13:C1013,,0))</f>
        <v>rscholarc@nyu.edu</v>
      </c>
      <c r="H14" t="str">
        <f>_xlfn.XLOOKUP(C14, customers!$A$1:$A$1001, customers!$G$1:$G$1001,,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4">
        <f>INDEX(products!$A$1:$G$49, MATCH(orders!$D14, products!$A$1:$A$49, 0), MATCH(orders!L$1, products!$A$1:$G$1, 0))</f>
        <v>9.9499999999999993</v>
      </c>
      <c r="M14" s="4">
        <f t="shared" si="0"/>
        <v>49.75</v>
      </c>
      <c r="N14" t="str">
        <f t="shared" si="1"/>
        <v>Robusta</v>
      </c>
      <c r="O14" t="str">
        <f t="shared" si="2"/>
        <v>Medium</v>
      </c>
      <c r="P14" t="str">
        <f>_xlfn.XLOOKUP(Orders[[#This Row],[Customer ID]], customers!$A$1:$A$1001, customers!$I$1:$I$1001,, 0)</f>
        <v>No</v>
      </c>
    </row>
    <row r="15" spans="1:16" x14ac:dyDescent="0.3">
      <c r="A15" t="s">
        <v>565</v>
      </c>
      <c r="B15" s="3">
        <v>43973</v>
      </c>
      <c r="C15" t="s">
        <v>566</v>
      </c>
      <c r="D15" t="s">
        <v>6149</v>
      </c>
      <c r="E15">
        <v>2</v>
      </c>
      <c r="F15" t="str">
        <f>_xlfn.XLOOKUP(C15,customers!$A$2:$A$1001,customers!$B$2:$B$1001,,0)</f>
        <v>Terence Vanyutin</v>
      </c>
      <c r="G15" t="str">
        <f>IF(_xlfn.XLOOKUP(orders!C15,customers!A14:A1014,customers!C14:C1014,,0) = 0, "", _xlfn.XLOOKUP(orders!C15,customers!A14:A1014,customers!C14:C1014,,0))</f>
        <v>tvanyutind@wix.com</v>
      </c>
      <c r="H15" t="str">
        <f>_xlfn.XLOOKUP(C15, customers!$A$1:$A$1001, customers!$G$1:$G$1001,,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4">
        <f>INDEX(products!$A$1:$G$49, MATCH(orders!$D15, products!$A$1:$A$49, 0), MATCH(orders!L$1, products!$A$1:$G$1, 0))</f>
        <v>20.584999999999997</v>
      </c>
      <c r="M15" s="4">
        <f t="shared" si="0"/>
        <v>41.169999999999995</v>
      </c>
      <c r="N15" t="str">
        <f t="shared" si="1"/>
        <v>Robusta</v>
      </c>
      <c r="O15" t="str">
        <f t="shared" si="2"/>
        <v>Dark</v>
      </c>
      <c r="P15" t="str">
        <f>_xlfn.XLOOKUP(Orders[[#This Row],[Customer ID]], customers!$A$1:$A$1001, customers!$I$1:$I$1001,, 0)</f>
        <v>No</v>
      </c>
    </row>
    <row r="16" spans="1:16" x14ac:dyDescent="0.3">
      <c r="A16" t="s">
        <v>570</v>
      </c>
      <c r="B16" s="3">
        <v>44656</v>
      </c>
      <c r="C16" t="s">
        <v>571</v>
      </c>
      <c r="D16" t="s">
        <v>6150</v>
      </c>
      <c r="E16">
        <v>3</v>
      </c>
      <c r="F16" t="str">
        <f>_xlfn.XLOOKUP(C16,customers!$A$2:$A$1001,customers!$B$2:$B$1001,,0)</f>
        <v>Patrice Trobe</v>
      </c>
      <c r="G16" t="str">
        <f>IF(_xlfn.XLOOKUP(orders!C16,customers!A15:A1015,customers!C15:C1015,,0) = 0, "", _xlfn.XLOOKUP(orders!C16,customers!A15:A1015,customers!C15:C1015,,0))</f>
        <v>ptrobee@wunderground.com</v>
      </c>
      <c r="H16" t="str">
        <f>_xlfn.XLOOKUP(C16, customers!$A$1:$A$1001, customers!$G$1:$G$1001,,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4">
        <f>INDEX(products!$A$1:$G$49, MATCH(orders!$D16, products!$A$1:$A$49, 0), MATCH(orders!L$1, products!$A$1:$G$1, 0))</f>
        <v>3.8849999999999998</v>
      </c>
      <c r="M16" s="4">
        <f t="shared" si="0"/>
        <v>11.654999999999999</v>
      </c>
      <c r="N16" t="str">
        <f t="shared" si="1"/>
        <v>Liberica</v>
      </c>
      <c r="O16" t="str">
        <f t="shared" si="2"/>
        <v>Dark</v>
      </c>
      <c r="P16" t="str">
        <f>_xlfn.XLOOKUP(Orders[[#This Row],[Customer ID]], customers!$A$1:$A$1001, customers!$I$1:$I$1001,, 0)</f>
        <v>Yes</v>
      </c>
    </row>
    <row r="17" spans="1:16" x14ac:dyDescent="0.3">
      <c r="A17" t="s">
        <v>576</v>
      </c>
      <c r="B17" s="3">
        <v>44719</v>
      </c>
      <c r="C17" t="s">
        <v>577</v>
      </c>
      <c r="D17" t="s">
        <v>6151</v>
      </c>
      <c r="E17">
        <v>5</v>
      </c>
      <c r="F17" t="str">
        <f>_xlfn.XLOOKUP(C17,customers!$A$2:$A$1001,customers!$B$2:$B$1001,,0)</f>
        <v>Llywellyn Oscroft</v>
      </c>
      <c r="G17" t="str">
        <f>IF(_xlfn.XLOOKUP(orders!C17,customers!A16:A1016,customers!C16:C1016,,0) = 0, "", _xlfn.XLOOKUP(orders!C17,customers!A16:A1016,customers!C16:C1016,,0))</f>
        <v>loscroftf@ebay.co.uk</v>
      </c>
      <c r="H17" t="str">
        <f>_xlfn.XLOOKUP(C17, customers!$A$1:$A$1001, customers!$G$1:$G$1001,,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4">
        <f>INDEX(products!$A$1:$G$49, MATCH(orders!$D17, products!$A$1:$A$49, 0), MATCH(orders!L$1, products!$A$1:$G$1, 0))</f>
        <v>22.884999999999998</v>
      </c>
      <c r="M17" s="4">
        <f t="shared" si="0"/>
        <v>114.42499999999998</v>
      </c>
      <c r="N17" t="str">
        <f t="shared" si="1"/>
        <v>Robusta</v>
      </c>
      <c r="O17" t="str">
        <f t="shared" si="2"/>
        <v>Medium</v>
      </c>
      <c r="P17" t="str">
        <f>_xlfn.XLOOKUP(Orders[[#This Row],[Customer ID]], customers!$A$1:$A$1001, customers!$I$1:$I$1001,, 0)</f>
        <v>No</v>
      </c>
    </row>
    <row r="18" spans="1:16" x14ac:dyDescent="0.3">
      <c r="A18" t="s">
        <v>581</v>
      </c>
      <c r="B18" s="3">
        <v>43544</v>
      </c>
      <c r="C18" t="s">
        <v>582</v>
      </c>
      <c r="D18" t="s">
        <v>6152</v>
      </c>
      <c r="E18">
        <v>6</v>
      </c>
      <c r="F18" t="str">
        <f>_xlfn.XLOOKUP(C18,customers!$A$2:$A$1001,customers!$B$2:$B$1001,,0)</f>
        <v>Minni Alabaster</v>
      </c>
      <c r="G18" t="str">
        <f>IF(_xlfn.XLOOKUP(orders!C18,customers!A17:A1017,customers!C17:C1017,,0) = 0, "", _xlfn.XLOOKUP(orders!C18,customers!A17:A1017,customers!C17:C1017,,0))</f>
        <v>malabasterg@hexun.com</v>
      </c>
      <c r="H18" t="str">
        <f>_xlfn.XLOOKUP(C18, customers!$A$1:$A$1001, customers!$G$1:$G$1001,,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4">
        <f>INDEX(products!$A$1:$G$49, MATCH(orders!$D18, products!$A$1:$A$49, 0), MATCH(orders!L$1, products!$A$1:$G$1, 0))</f>
        <v>3.375</v>
      </c>
      <c r="M18" s="4">
        <f t="shared" si="0"/>
        <v>20.25</v>
      </c>
      <c r="N18" t="str">
        <f t="shared" si="1"/>
        <v>Arabica</v>
      </c>
      <c r="O18" t="str">
        <f t="shared" si="2"/>
        <v>Medium</v>
      </c>
      <c r="P18" t="str">
        <f>_xlfn.XLOOKUP(Orders[[#This Row],[Customer ID]], customers!$A$1:$A$1001, customers!$I$1:$I$1001,, 0)</f>
        <v>No</v>
      </c>
    </row>
    <row r="19" spans="1:16" x14ac:dyDescent="0.3">
      <c r="A19" t="s">
        <v>587</v>
      </c>
      <c r="B19" s="3">
        <v>43757</v>
      </c>
      <c r="C19" t="s">
        <v>588</v>
      </c>
      <c r="D19" t="s">
        <v>6140</v>
      </c>
      <c r="E19">
        <v>6</v>
      </c>
      <c r="F19" t="str">
        <f>_xlfn.XLOOKUP(C19,customers!$A$2:$A$1001,customers!$B$2:$B$1001,,0)</f>
        <v>Rhianon Broxup</v>
      </c>
      <c r="G19" t="str">
        <f>IF(_xlfn.XLOOKUP(orders!C19,customers!A18:A1018,customers!C18:C1018,,0) = 0, "", _xlfn.XLOOKUP(orders!C19,customers!A18:A1018,customers!C18:C1018,,0))</f>
        <v>rbroxuph@jimdo.com</v>
      </c>
      <c r="H19" t="str">
        <f>_xlfn.XLOOKUP(C19, customers!$A$1:$A$1001, customers!$G$1:$G$1001,,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4">
        <f>INDEX(products!$A$1:$G$49, MATCH(orders!$D19, products!$A$1:$A$49, 0), MATCH(orders!L$1, products!$A$1:$G$1, 0))</f>
        <v>12.95</v>
      </c>
      <c r="M19" s="4">
        <f t="shared" si="0"/>
        <v>77.699999999999989</v>
      </c>
      <c r="N19" t="str">
        <f t="shared" si="1"/>
        <v>Arabica</v>
      </c>
      <c r="O19" t="str">
        <f t="shared" si="2"/>
        <v>Light</v>
      </c>
      <c r="P19" t="str">
        <f>_xlfn.XLOOKUP(Orders[[#This Row],[Customer ID]], customers!$A$1:$A$1001, customers!$I$1:$I$1001,, 0)</f>
        <v>No</v>
      </c>
    </row>
    <row r="20" spans="1:16" x14ac:dyDescent="0.3">
      <c r="A20" t="s">
        <v>593</v>
      </c>
      <c r="B20" s="3">
        <v>43629</v>
      </c>
      <c r="C20" t="s">
        <v>594</v>
      </c>
      <c r="D20" t="s">
        <v>6149</v>
      </c>
      <c r="E20">
        <v>4</v>
      </c>
      <c r="F20" t="str">
        <f>_xlfn.XLOOKUP(C20,customers!$A$2:$A$1001,customers!$B$2:$B$1001,,0)</f>
        <v>Pall Redford</v>
      </c>
      <c r="G20" t="str">
        <f>IF(_xlfn.XLOOKUP(orders!C20,customers!A19:A1019,customers!C19:C1019,,0) = 0, "", _xlfn.XLOOKUP(orders!C20,customers!A19:A1019,customers!C19:C1019,,0))</f>
        <v>predfordi@ow.ly</v>
      </c>
      <c r="H20" t="str">
        <f>_xlfn.XLOOKUP(C20, customers!$A$1:$A$1001, customers!$G$1:$G$1001,,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4">
        <f>INDEX(products!$A$1:$G$49, MATCH(orders!$D20, products!$A$1:$A$49, 0), MATCH(orders!L$1, products!$A$1:$G$1, 0))</f>
        <v>20.584999999999997</v>
      </c>
      <c r="M20" s="4">
        <f t="shared" si="0"/>
        <v>82.339999999999989</v>
      </c>
      <c r="N20" t="str">
        <f t="shared" si="1"/>
        <v>Robusta</v>
      </c>
      <c r="O20" t="str">
        <f t="shared" si="2"/>
        <v>Dark</v>
      </c>
      <c r="P20" t="str">
        <f>_xlfn.XLOOKUP(Orders[[#This Row],[Customer ID]], customers!$A$1:$A$1001, customers!$I$1:$I$1001,, 0)</f>
        <v>Yes</v>
      </c>
    </row>
    <row r="21" spans="1:16" x14ac:dyDescent="0.3">
      <c r="A21" t="s">
        <v>598</v>
      </c>
      <c r="B21" s="3">
        <v>44169</v>
      </c>
      <c r="C21" t="s">
        <v>599</v>
      </c>
      <c r="D21" t="s">
        <v>6152</v>
      </c>
      <c r="E21">
        <v>5</v>
      </c>
      <c r="F21" t="str">
        <f>_xlfn.XLOOKUP(C21,customers!$A$2:$A$1001,customers!$B$2:$B$1001,,0)</f>
        <v>Aurea Corradino</v>
      </c>
      <c r="G21" t="str">
        <f>IF(_xlfn.XLOOKUP(orders!C21,customers!A20:A1020,customers!C20:C1020,,0) = 0, "", _xlfn.XLOOKUP(orders!C21,customers!A20:A1020,customers!C20:C1020,,0))</f>
        <v>acorradinoj@harvard.edu</v>
      </c>
      <c r="H21" t="str">
        <f>_xlfn.XLOOKUP(C21, customers!$A$1:$A$1001, customers!$G$1:$G$1001,,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4">
        <f>INDEX(products!$A$1:$G$49, MATCH(orders!$D21, products!$A$1:$A$49, 0), MATCH(orders!L$1, products!$A$1:$G$1, 0))</f>
        <v>3.375</v>
      </c>
      <c r="M21" s="4">
        <f t="shared" si="0"/>
        <v>16.875</v>
      </c>
      <c r="N21" t="str">
        <f t="shared" si="1"/>
        <v>Arabica</v>
      </c>
      <c r="O21" t="str">
        <f t="shared" si="2"/>
        <v>Medium</v>
      </c>
      <c r="P21" t="str">
        <f>_xlfn.XLOOKUP(Orders[[#This Row],[Customer ID]], customers!$A$1:$A$1001, customers!$I$1:$I$1001,, 0)</f>
        <v>Yes</v>
      </c>
    </row>
    <row r="22" spans="1:16" x14ac:dyDescent="0.3">
      <c r="A22" t="s">
        <v>598</v>
      </c>
      <c r="B22" s="3">
        <v>44169</v>
      </c>
      <c r="C22" t="s">
        <v>599</v>
      </c>
      <c r="D22" t="s">
        <v>6153</v>
      </c>
      <c r="E22">
        <v>4</v>
      </c>
      <c r="F22" t="str">
        <f>_xlfn.XLOOKUP(C22,customers!$A$2:$A$1001,customers!$B$2:$B$1001,,0)</f>
        <v>Aurea Corradino</v>
      </c>
      <c r="G22" t="str">
        <f>IF(_xlfn.XLOOKUP(orders!C22,customers!A21:A1021,customers!C21:C1021,,0) = 0, "", _xlfn.XLOOKUP(orders!C22,customers!A21:A1021,customers!C21:C1021,,0))</f>
        <v>acorradinoj@harvard.edu</v>
      </c>
      <c r="H22" t="str">
        <f>_xlfn.XLOOKUP(C22, customers!$A$1:$A$1001, customers!$G$1:$G$1001,,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4">
        <f>INDEX(products!$A$1:$G$49, MATCH(orders!$D22, products!$A$1:$A$49, 0), MATCH(orders!L$1, products!$A$1:$G$1, 0))</f>
        <v>3.645</v>
      </c>
      <c r="M22" s="4">
        <f t="shared" si="0"/>
        <v>14.58</v>
      </c>
      <c r="N22" t="str">
        <f t="shared" si="1"/>
        <v>Excelsa</v>
      </c>
      <c r="O22" t="str">
        <f t="shared" si="2"/>
        <v>Dark</v>
      </c>
      <c r="P22" t="str">
        <f>_xlfn.XLOOKUP(Orders[[#This Row],[Customer ID]], customers!$A$1:$A$1001, customers!$I$1:$I$1001,, 0)</f>
        <v>Yes</v>
      </c>
    </row>
    <row r="23" spans="1:16" x14ac:dyDescent="0.3">
      <c r="A23" t="s">
        <v>608</v>
      </c>
      <c r="B23" s="3">
        <v>44169</v>
      </c>
      <c r="C23" t="s">
        <v>609</v>
      </c>
      <c r="D23" t="s">
        <v>6154</v>
      </c>
      <c r="E23">
        <v>6</v>
      </c>
      <c r="F23" t="str">
        <f>_xlfn.XLOOKUP(C23,customers!$A$2:$A$1001,customers!$B$2:$B$1001,,0)</f>
        <v>Avrit Davidowsky</v>
      </c>
      <c r="G23" t="str">
        <f>IF(_xlfn.XLOOKUP(orders!C23,customers!A22:A1022,customers!C22:C1022,,0) = 0, "", _xlfn.XLOOKUP(orders!C23,customers!A22:A1022,customers!C22:C1022,,0))</f>
        <v>adavidowskyl@netvibes.com</v>
      </c>
      <c r="H23" t="str">
        <f>_xlfn.XLOOKUP(C23, customers!$A$1:$A$1001, customers!$G$1:$G$1001,,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4">
        <f>INDEX(products!$A$1:$G$49, MATCH(orders!$D23, products!$A$1:$A$49, 0), MATCH(orders!L$1, products!$A$1:$G$1, 0))</f>
        <v>2.9849999999999999</v>
      </c>
      <c r="M23" s="4">
        <f t="shared" si="0"/>
        <v>17.91</v>
      </c>
      <c r="N23" t="str">
        <f t="shared" si="1"/>
        <v>Arabica</v>
      </c>
      <c r="O23" t="str">
        <f t="shared" si="2"/>
        <v>Dark</v>
      </c>
      <c r="P23" t="str">
        <f>_xlfn.XLOOKUP(Orders[[#This Row],[Customer ID]], customers!$A$1:$A$1001, customers!$I$1:$I$1001,, 0)</f>
        <v>No</v>
      </c>
    </row>
    <row r="24" spans="1:16" x14ac:dyDescent="0.3">
      <c r="A24" t="s">
        <v>614</v>
      </c>
      <c r="B24" s="3">
        <v>44218</v>
      </c>
      <c r="C24" t="s">
        <v>615</v>
      </c>
      <c r="D24" t="s">
        <v>6151</v>
      </c>
      <c r="E24">
        <v>4</v>
      </c>
      <c r="F24" t="str">
        <f>_xlfn.XLOOKUP(C24,customers!$A$2:$A$1001,customers!$B$2:$B$1001,,0)</f>
        <v>Annabel Antuk</v>
      </c>
      <c r="G24" t="str">
        <f>IF(_xlfn.XLOOKUP(orders!C24,customers!A23:A1023,customers!C23:C1023,,0) = 0, "", _xlfn.XLOOKUP(orders!C24,customers!A23:A1023,customers!C23:C1023,,0))</f>
        <v>aantukm@kickstarter.com</v>
      </c>
      <c r="H24" t="str">
        <f>_xlfn.XLOOKUP(C24, customers!$A$1:$A$1001, customers!$G$1:$G$1001,,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4">
        <f>INDEX(products!$A$1:$G$49, MATCH(orders!$D24, products!$A$1:$A$49, 0), MATCH(orders!L$1, products!$A$1:$G$1, 0))</f>
        <v>22.884999999999998</v>
      </c>
      <c r="M24" s="4">
        <f t="shared" si="0"/>
        <v>91.539999999999992</v>
      </c>
      <c r="N24" t="str">
        <f t="shared" si="1"/>
        <v>Robusta</v>
      </c>
      <c r="O24" t="str">
        <f t="shared" si="2"/>
        <v>Medium</v>
      </c>
      <c r="P24" t="str">
        <f>_xlfn.XLOOKUP(Orders[[#This Row],[Customer ID]], customers!$A$1:$A$1001, customers!$I$1:$I$1001,, 0)</f>
        <v>Yes</v>
      </c>
    </row>
    <row r="25" spans="1:16" x14ac:dyDescent="0.3">
      <c r="A25" t="s">
        <v>620</v>
      </c>
      <c r="B25" s="3">
        <v>44603</v>
      </c>
      <c r="C25" t="s">
        <v>621</v>
      </c>
      <c r="D25" t="s">
        <v>6154</v>
      </c>
      <c r="E25">
        <v>4</v>
      </c>
      <c r="F25" t="str">
        <f>_xlfn.XLOOKUP(C25,customers!$A$2:$A$1001,customers!$B$2:$B$1001,,0)</f>
        <v>Iorgo Kleinert</v>
      </c>
      <c r="G25" t="str">
        <f>IF(_xlfn.XLOOKUP(orders!C25,customers!A24:A1024,customers!C24:C1024,,0) = 0, "", _xlfn.XLOOKUP(orders!C25,customers!A24:A1024,customers!C24:C1024,,0))</f>
        <v>ikleinertn@timesonline.co.uk</v>
      </c>
      <c r="H25" t="str">
        <f>_xlfn.XLOOKUP(C25, customers!$A$1:$A$1001, customers!$G$1:$G$1001,,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4">
        <f>INDEX(products!$A$1:$G$49, MATCH(orders!$D25, products!$A$1:$A$49, 0), MATCH(orders!L$1, products!$A$1:$G$1, 0))</f>
        <v>2.9849999999999999</v>
      </c>
      <c r="M25" s="4">
        <f t="shared" si="0"/>
        <v>11.94</v>
      </c>
      <c r="N25" t="str">
        <f t="shared" si="1"/>
        <v>Arabica</v>
      </c>
      <c r="O25" t="str">
        <f t="shared" si="2"/>
        <v>Dark</v>
      </c>
      <c r="P25" t="str">
        <f>_xlfn.XLOOKUP(Orders[[#This Row],[Customer ID]], customers!$A$1:$A$1001, customers!$I$1:$I$1001,, 0)</f>
        <v>Yes</v>
      </c>
    </row>
    <row r="26" spans="1:16" x14ac:dyDescent="0.3">
      <c r="A26" t="s">
        <v>626</v>
      </c>
      <c r="B26" s="3">
        <v>44454</v>
      </c>
      <c r="C26" t="s">
        <v>627</v>
      </c>
      <c r="D26" t="s">
        <v>6155</v>
      </c>
      <c r="E26">
        <v>1</v>
      </c>
      <c r="F26" t="str">
        <f>_xlfn.XLOOKUP(C26,customers!$A$2:$A$1001,customers!$B$2:$B$1001,,0)</f>
        <v>Chrisy Blofeld</v>
      </c>
      <c r="G26" t="str">
        <f>IF(_xlfn.XLOOKUP(orders!C26,customers!A25:A1025,customers!C25:C1025,,0) = 0, "", _xlfn.XLOOKUP(orders!C26,customers!A25:A1025,customers!C25:C1025,,0))</f>
        <v>cblofeldo@amazon.co.uk</v>
      </c>
      <c r="H26" t="str">
        <f>_xlfn.XLOOKUP(C26, customers!$A$1:$A$1001, customers!$G$1:$G$1001,,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4">
        <f>INDEX(products!$A$1:$G$49, MATCH(orders!$D26, products!$A$1:$A$49, 0), MATCH(orders!L$1, products!$A$1:$G$1, 0))</f>
        <v>11.25</v>
      </c>
      <c r="M26" s="4">
        <f t="shared" si="0"/>
        <v>11.25</v>
      </c>
      <c r="N26" t="str">
        <f t="shared" si="1"/>
        <v>Arabica</v>
      </c>
      <c r="O26" t="str">
        <f t="shared" si="2"/>
        <v>Medium</v>
      </c>
      <c r="P26" t="str">
        <f>_xlfn.XLOOKUP(Orders[[#This Row],[Customer ID]], customers!$A$1:$A$1001, customers!$I$1:$I$1001,, 0)</f>
        <v>No</v>
      </c>
    </row>
    <row r="27" spans="1:16" x14ac:dyDescent="0.3">
      <c r="A27" t="s">
        <v>632</v>
      </c>
      <c r="B27" s="3">
        <v>44128</v>
      </c>
      <c r="C27" t="s">
        <v>633</v>
      </c>
      <c r="D27" t="s">
        <v>6156</v>
      </c>
      <c r="E27">
        <v>3</v>
      </c>
      <c r="F27" t="str">
        <f>_xlfn.XLOOKUP(C27,customers!$A$2:$A$1001,customers!$B$2:$B$1001,,0)</f>
        <v>Culley Farris</v>
      </c>
      <c r="G27" t="str">
        <f>IF(_xlfn.XLOOKUP(orders!C27,customers!A26:A1026,customers!C26:C1026,,0) = 0, "", _xlfn.XLOOKUP(orders!C27,customers!A26:A1026,customers!C26:C1026,,0))</f>
        <v/>
      </c>
      <c r="H27" t="str">
        <f>_xlfn.XLOOKUP(C27, customers!$A$1:$A$1001, customers!$G$1:$G$1001,,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4">
        <f>INDEX(products!$A$1:$G$49, MATCH(orders!$D27, products!$A$1:$A$49, 0), MATCH(orders!L$1, products!$A$1:$G$1, 0))</f>
        <v>4.125</v>
      </c>
      <c r="M27" s="4">
        <f t="shared" si="0"/>
        <v>12.375</v>
      </c>
      <c r="N27" t="str">
        <f t="shared" si="1"/>
        <v>Excelsa</v>
      </c>
      <c r="O27" t="str">
        <f t="shared" si="2"/>
        <v>Medium</v>
      </c>
      <c r="P27" t="str">
        <f>_xlfn.XLOOKUP(Orders[[#This Row],[Customer ID]], customers!$A$1:$A$1001, customers!$I$1:$I$1001,, 0)</f>
        <v>Yes</v>
      </c>
    </row>
    <row r="28" spans="1:16" x14ac:dyDescent="0.3">
      <c r="A28" t="s">
        <v>637</v>
      </c>
      <c r="B28" s="3">
        <v>43516</v>
      </c>
      <c r="C28" t="s">
        <v>638</v>
      </c>
      <c r="D28" t="s">
        <v>6157</v>
      </c>
      <c r="E28">
        <v>4</v>
      </c>
      <c r="F28" t="str">
        <f>_xlfn.XLOOKUP(C28,customers!$A$2:$A$1001,customers!$B$2:$B$1001,,0)</f>
        <v>Selene Shales</v>
      </c>
      <c r="G28" t="str">
        <f>IF(_xlfn.XLOOKUP(orders!C28,customers!A27:A1027,customers!C27:C1027,,0) = 0, "", _xlfn.XLOOKUP(orders!C28,customers!A27:A1027,customers!C27:C1027,,0))</f>
        <v>sshalesq@umich.edu</v>
      </c>
      <c r="H28" t="str">
        <f>_xlfn.XLOOKUP(C28, customers!$A$1:$A$1001, customers!$G$1:$G$1001,,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4">
        <f>INDEX(products!$A$1:$G$49, MATCH(orders!$D28, products!$A$1:$A$49, 0), MATCH(orders!L$1, products!$A$1:$G$1, 0))</f>
        <v>6.75</v>
      </c>
      <c r="M28" s="4">
        <f t="shared" si="0"/>
        <v>27</v>
      </c>
      <c r="N28" t="str">
        <f t="shared" si="1"/>
        <v>Arabica</v>
      </c>
      <c r="O28" t="str">
        <f t="shared" si="2"/>
        <v>Medium</v>
      </c>
      <c r="P28" t="str">
        <f>_xlfn.XLOOKUP(Orders[[#This Row],[Customer ID]], customers!$A$1:$A$1001, customers!$I$1:$I$1001,, 0)</f>
        <v>Yes</v>
      </c>
    </row>
    <row r="29" spans="1:16" x14ac:dyDescent="0.3">
      <c r="A29" t="s">
        <v>643</v>
      </c>
      <c r="B29" s="3">
        <v>43746</v>
      </c>
      <c r="C29" t="s">
        <v>644</v>
      </c>
      <c r="D29" t="s">
        <v>6152</v>
      </c>
      <c r="E29">
        <v>5</v>
      </c>
      <c r="F29" t="str">
        <f>_xlfn.XLOOKUP(C29,customers!$A$2:$A$1001,customers!$B$2:$B$1001,,0)</f>
        <v>Vivie Danneil</v>
      </c>
      <c r="G29" t="str">
        <f>IF(_xlfn.XLOOKUP(orders!C29,customers!A28:A1028,customers!C28:C1028,,0) = 0, "", _xlfn.XLOOKUP(orders!C29,customers!A28:A1028,customers!C28:C1028,,0))</f>
        <v>vdanneilr@mtv.com</v>
      </c>
      <c r="H29" t="str">
        <f>_xlfn.XLOOKUP(C29, customers!$A$1:$A$1001, customers!$G$1:$G$1001,,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4">
        <f>INDEX(products!$A$1:$G$49, MATCH(orders!$D29, products!$A$1:$A$49, 0), MATCH(orders!L$1, products!$A$1:$G$1, 0))</f>
        <v>3.375</v>
      </c>
      <c r="M29" s="4">
        <f t="shared" si="0"/>
        <v>16.875</v>
      </c>
      <c r="N29" t="str">
        <f t="shared" si="1"/>
        <v>Arabica</v>
      </c>
      <c r="O29" t="str">
        <f t="shared" si="2"/>
        <v>Medium</v>
      </c>
      <c r="P29" t="str">
        <f>_xlfn.XLOOKUP(Orders[[#This Row],[Customer ID]], customers!$A$1:$A$1001, customers!$I$1:$I$1001,, 0)</f>
        <v>No</v>
      </c>
    </row>
    <row r="30" spans="1:16" x14ac:dyDescent="0.3">
      <c r="A30" t="s">
        <v>649</v>
      </c>
      <c r="B30" s="3">
        <v>44775</v>
      </c>
      <c r="C30" t="s">
        <v>650</v>
      </c>
      <c r="D30" t="s">
        <v>6158</v>
      </c>
      <c r="E30">
        <v>3</v>
      </c>
      <c r="F30" t="str">
        <f>_xlfn.XLOOKUP(C30,customers!$A$2:$A$1001,customers!$B$2:$B$1001,,0)</f>
        <v>Theresita Newbury</v>
      </c>
      <c r="G30" t="str">
        <f>IF(_xlfn.XLOOKUP(orders!C30,customers!A29:A1029,customers!C29:C1029,,0) = 0, "", _xlfn.XLOOKUP(orders!C30,customers!A29:A1029,customers!C29:C1029,,0))</f>
        <v>tnewburys@usda.gov</v>
      </c>
      <c r="H30" t="str">
        <f>_xlfn.XLOOKUP(C30, customers!$A$1:$A$1001, customers!$G$1:$G$1001,,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4">
        <f>INDEX(products!$A$1:$G$49, MATCH(orders!$D30, products!$A$1:$A$49, 0), MATCH(orders!L$1, products!$A$1:$G$1, 0))</f>
        <v>5.97</v>
      </c>
      <c r="M30" s="4">
        <f t="shared" si="0"/>
        <v>17.91</v>
      </c>
      <c r="N30" t="str">
        <f t="shared" si="1"/>
        <v>Arabica</v>
      </c>
      <c r="O30" t="str">
        <f t="shared" si="2"/>
        <v>Dark</v>
      </c>
      <c r="P30" t="str">
        <f>_xlfn.XLOOKUP(Orders[[#This Row],[Customer ID]], customers!$A$1:$A$1001, customers!$I$1:$I$1001,, 0)</f>
        <v>No</v>
      </c>
    </row>
    <row r="31" spans="1:16" x14ac:dyDescent="0.3">
      <c r="A31" t="s">
        <v>655</v>
      </c>
      <c r="B31" s="3">
        <v>43516</v>
      </c>
      <c r="C31" t="s">
        <v>656</v>
      </c>
      <c r="D31" t="s">
        <v>6147</v>
      </c>
      <c r="E31">
        <v>4</v>
      </c>
      <c r="F31" t="str">
        <f>_xlfn.XLOOKUP(C31,customers!$A$2:$A$1001,customers!$B$2:$B$1001,,0)</f>
        <v>Mozelle Calcutt</v>
      </c>
      <c r="G31" t="str">
        <f>IF(_xlfn.XLOOKUP(orders!C31,customers!A30:A1030,customers!C30:C1030,,0) = 0, "", _xlfn.XLOOKUP(orders!C31,customers!A30:A1030,customers!C30:C1030,,0))</f>
        <v>mcalcuttt@baidu.com</v>
      </c>
      <c r="H31" t="str">
        <f>_xlfn.XLOOKUP(C31, customers!$A$1:$A$1001, customers!$G$1:$G$1001,,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4">
        <f>INDEX(products!$A$1:$G$49, MATCH(orders!$D31, products!$A$1:$A$49, 0), MATCH(orders!L$1, products!$A$1:$G$1, 0))</f>
        <v>9.9499999999999993</v>
      </c>
      <c r="M31" s="4">
        <f t="shared" si="0"/>
        <v>39.799999999999997</v>
      </c>
      <c r="N31" t="str">
        <f t="shared" si="1"/>
        <v>Arabica</v>
      </c>
      <c r="O31" t="str">
        <f t="shared" si="2"/>
        <v>Dark</v>
      </c>
      <c r="P31" t="str">
        <f>_xlfn.XLOOKUP(Orders[[#This Row],[Customer ID]], customers!$A$1:$A$1001, customers!$I$1:$I$1001,, 0)</f>
        <v>Yes</v>
      </c>
    </row>
    <row r="32" spans="1:16" x14ac:dyDescent="0.3">
      <c r="A32" t="s">
        <v>661</v>
      </c>
      <c r="B32" s="3">
        <v>44464</v>
      </c>
      <c r="C32" t="s">
        <v>662</v>
      </c>
      <c r="D32" t="s">
        <v>6159</v>
      </c>
      <c r="E32">
        <v>5</v>
      </c>
      <c r="F32" t="str">
        <f>_xlfn.XLOOKUP(C32,customers!$A$2:$A$1001,customers!$B$2:$B$1001,,0)</f>
        <v>Adrian Swaine</v>
      </c>
      <c r="G32" t="str">
        <f>IF(_xlfn.XLOOKUP(orders!C32,customers!A31:A1031,customers!C31:C1031,,0) = 0, "", _xlfn.XLOOKUP(orders!C32,customers!A31:A1031,customers!C31:C1031,,0))</f>
        <v/>
      </c>
      <c r="H32" t="str">
        <f>_xlfn.XLOOKUP(C32, customers!$A$1:$A$1001, customers!$G$1:$G$1001,,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4">
        <f>INDEX(products!$A$1:$G$49, MATCH(orders!$D32, products!$A$1:$A$49, 0), MATCH(orders!L$1, products!$A$1:$G$1, 0))</f>
        <v>4.3650000000000002</v>
      </c>
      <c r="M32" s="4">
        <f t="shared" si="0"/>
        <v>21.825000000000003</v>
      </c>
      <c r="N32" t="str">
        <f t="shared" si="1"/>
        <v>Liberica</v>
      </c>
      <c r="O32" t="str">
        <f t="shared" si="2"/>
        <v>Medium</v>
      </c>
      <c r="P32" t="str">
        <f>_xlfn.XLOOKUP(Orders[[#This Row],[Customer ID]], customers!$A$1:$A$1001, customers!$I$1:$I$1001,, 0)</f>
        <v>No</v>
      </c>
    </row>
    <row r="33" spans="1:16" x14ac:dyDescent="0.3">
      <c r="A33" t="s">
        <v>661</v>
      </c>
      <c r="B33" s="3">
        <v>44464</v>
      </c>
      <c r="C33" t="s">
        <v>662</v>
      </c>
      <c r="D33" t="s">
        <v>6158</v>
      </c>
      <c r="E33">
        <v>6</v>
      </c>
      <c r="F33" t="str">
        <f>_xlfn.XLOOKUP(C33,customers!$A$2:$A$1001,customers!$B$2:$B$1001,,0)</f>
        <v>Adrian Swaine</v>
      </c>
      <c r="G33" t="str">
        <f>IF(_xlfn.XLOOKUP(orders!C33,customers!A32:A1032,customers!C32:C1032,,0) = 0, "", _xlfn.XLOOKUP(orders!C33,customers!A32:A1032,customers!C32:C1032,,0))</f>
        <v/>
      </c>
      <c r="H33" t="str">
        <f>_xlfn.XLOOKUP(C33, customers!$A$1:$A$1001, customers!$G$1:$G$1001,,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4">
        <f>INDEX(products!$A$1:$G$49, MATCH(orders!$D33, products!$A$1:$A$49, 0), MATCH(orders!L$1, products!$A$1:$G$1, 0))</f>
        <v>5.97</v>
      </c>
      <c r="M33" s="4">
        <f t="shared" si="0"/>
        <v>35.82</v>
      </c>
      <c r="N33" t="str">
        <f t="shared" si="1"/>
        <v>Arabica</v>
      </c>
      <c r="O33" t="str">
        <f t="shared" si="2"/>
        <v>Dark</v>
      </c>
      <c r="P33" t="str">
        <f>_xlfn.XLOOKUP(Orders[[#This Row],[Customer ID]], customers!$A$1:$A$1001, customers!$I$1:$I$1001,, 0)</f>
        <v>No</v>
      </c>
    </row>
    <row r="34" spans="1:16" x14ac:dyDescent="0.3">
      <c r="A34" t="s">
        <v>661</v>
      </c>
      <c r="B34" s="3">
        <v>44464</v>
      </c>
      <c r="C34" t="s">
        <v>662</v>
      </c>
      <c r="D34" t="s">
        <v>6160</v>
      </c>
      <c r="E34">
        <v>6</v>
      </c>
      <c r="F34" t="str">
        <f>_xlfn.XLOOKUP(C34,customers!$A$2:$A$1001,customers!$B$2:$B$1001,,0)</f>
        <v>Adrian Swaine</v>
      </c>
      <c r="G34" t="e">
        <f>IF(_xlfn.XLOOKUP(orders!C34,customers!A33:A1033,customers!C33:C1033,,0) = 0, "", _xlfn.XLOOKUP(orders!C34,customers!A33:A1033,customers!C33:C1033,,0))</f>
        <v>#N/A</v>
      </c>
      <c r="H34" t="str">
        <f>_xlfn.XLOOKUP(C34, customers!$A$1:$A$1001, customers!$G$1:$G$1001,,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4">
        <f>INDEX(products!$A$1:$G$49, MATCH(orders!$D34, products!$A$1:$A$49, 0), MATCH(orders!L$1, products!$A$1:$G$1, 0))</f>
        <v>8.73</v>
      </c>
      <c r="M34" s="4">
        <f t="shared" si="0"/>
        <v>52.38</v>
      </c>
      <c r="N34" t="str">
        <f t="shared" si="1"/>
        <v>Liberica</v>
      </c>
      <c r="O34" t="str">
        <f t="shared" si="2"/>
        <v>Medium</v>
      </c>
      <c r="P34" t="str">
        <f>_xlfn.XLOOKUP(Orders[[#This Row],[Customer ID]], customers!$A$1:$A$1001, customers!$I$1:$I$1001,, 0)</f>
        <v>No</v>
      </c>
    </row>
    <row r="35" spans="1:16" x14ac:dyDescent="0.3">
      <c r="A35" t="s">
        <v>676</v>
      </c>
      <c r="B35" s="3">
        <v>44394</v>
      </c>
      <c r="C35" t="s">
        <v>677</v>
      </c>
      <c r="D35" t="s">
        <v>6145</v>
      </c>
      <c r="E35">
        <v>5</v>
      </c>
      <c r="F35" t="str">
        <f>_xlfn.XLOOKUP(C35,customers!$A$2:$A$1001,customers!$B$2:$B$1001,,0)</f>
        <v>Gallard Gatheral</v>
      </c>
      <c r="G35" t="str">
        <f>IF(_xlfn.XLOOKUP(orders!C35,customers!A34:A1034,customers!C34:C1034,,0) = 0, "", _xlfn.XLOOKUP(orders!C35,customers!A34:A1034,customers!C34:C1034,,0))</f>
        <v>ggatheralx@123-reg.co.uk</v>
      </c>
      <c r="H35" t="str">
        <f>_xlfn.XLOOKUP(C35, customers!$A$1:$A$1001, customers!$G$1:$G$1001,,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4">
        <f>INDEX(products!$A$1:$G$49, MATCH(orders!$D35, products!$A$1:$A$49, 0), MATCH(orders!L$1, products!$A$1:$G$1, 0))</f>
        <v>4.7549999999999999</v>
      </c>
      <c r="M35" s="4">
        <f t="shared" si="0"/>
        <v>23.774999999999999</v>
      </c>
      <c r="N35" t="str">
        <f t="shared" si="1"/>
        <v>Liberica</v>
      </c>
      <c r="O35" t="str">
        <f t="shared" si="2"/>
        <v>Light</v>
      </c>
      <c r="P35" t="str">
        <f>_xlfn.XLOOKUP(Orders[[#This Row],[Customer ID]], customers!$A$1:$A$1001, customers!$I$1:$I$1001,, 0)</f>
        <v>No</v>
      </c>
    </row>
    <row r="36" spans="1:16" x14ac:dyDescent="0.3">
      <c r="A36" t="s">
        <v>681</v>
      </c>
      <c r="B36" s="3">
        <v>44011</v>
      </c>
      <c r="C36" t="s">
        <v>682</v>
      </c>
      <c r="D36" t="s">
        <v>6161</v>
      </c>
      <c r="E36">
        <v>6</v>
      </c>
      <c r="F36" t="str">
        <f>_xlfn.XLOOKUP(C36,customers!$A$2:$A$1001,customers!$B$2:$B$1001,,0)</f>
        <v>Una Welberry</v>
      </c>
      <c r="G36" t="str">
        <f>IF(_xlfn.XLOOKUP(orders!C36,customers!A35:A1035,customers!C35:C1035,,0) = 0, "", _xlfn.XLOOKUP(orders!C36,customers!A35:A1035,customers!C35:C1035,,0))</f>
        <v>uwelberryy@ebay.co.uk</v>
      </c>
      <c r="H36" t="str">
        <f>_xlfn.XLOOKUP(C36, customers!$A$1:$A$1001, customers!$G$1:$G$1001,,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4">
        <f>INDEX(products!$A$1:$G$49, MATCH(orders!$D36, products!$A$1:$A$49, 0), MATCH(orders!L$1, products!$A$1:$G$1, 0))</f>
        <v>9.51</v>
      </c>
      <c r="M36" s="4">
        <f t="shared" si="0"/>
        <v>57.06</v>
      </c>
      <c r="N36" t="str">
        <f t="shared" si="1"/>
        <v>Liberica</v>
      </c>
      <c r="O36" t="str">
        <f t="shared" si="2"/>
        <v>Light</v>
      </c>
      <c r="P36" t="str">
        <f>_xlfn.XLOOKUP(Orders[[#This Row],[Customer ID]], customers!$A$1:$A$1001, customers!$I$1:$I$1001,, 0)</f>
        <v>Yes</v>
      </c>
    </row>
    <row r="37" spans="1:16" x14ac:dyDescent="0.3">
      <c r="A37" t="s">
        <v>687</v>
      </c>
      <c r="B37" s="3">
        <v>44348</v>
      </c>
      <c r="C37" t="s">
        <v>688</v>
      </c>
      <c r="D37" t="s">
        <v>6158</v>
      </c>
      <c r="E37">
        <v>6</v>
      </c>
      <c r="F37" t="str">
        <f>_xlfn.XLOOKUP(C37,customers!$A$2:$A$1001,customers!$B$2:$B$1001,,0)</f>
        <v>Faber Eilhart</v>
      </c>
      <c r="G37" t="str">
        <f>IF(_xlfn.XLOOKUP(orders!C37,customers!A36:A1036,customers!C36:C1036,,0) = 0, "", _xlfn.XLOOKUP(orders!C37,customers!A36:A1036,customers!C36:C1036,,0))</f>
        <v>feilhartz@who.int</v>
      </c>
      <c r="H37" t="str">
        <f>_xlfn.XLOOKUP(C37, customers!$A$1:$A$1001, customers!$G$1:$G$1001,,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4">
        <f>INDEX(products!$A$1:$G$49, MATCH(orders!$D37, products!$A$1:$A$49, 0), MATCH(orders!L$1, products!$A$1:$G$1, 0))</f>
        <v>5.97</v>
      </c>
      <c r="M37" s="4">
        <f t="shared" si="0"/>
        <v>35.82</v>
      </c>
      <c r="N37" t="str">
        <f t="shared" si="1"/>
        <v>Arabica</v>
      </c>
      <c r="O37" t="str">
        <f t="shared" si="2"/>
        <v>Dark</v>
      </c>
      <c r="P37" t="str">
        <f>_xlfn.XLOOKUP(Orders[[#This Row],[Customer ID]], customers!$A$1:$A$1001, customers!$I$1:$I$1001,, 0)</f>
        <v>No</v>
      </c>
    </row>
    <row r="38" spans="1:16" x14ac:dyDescent="0.3">
      <c r="A38" t="s">
        <v>693</v>
      </c>
      <c r="B38" s="3">
        <v>44233</v>
      </c>
      <c r="C38" t="s">
        <v>694</v>
      </c>
      <c r="D38" t="s">
        <v>6159</v>
      </c>
      <c r="E38">
        <v>2</v>
      </c>
      <c r="F38" t="str">
        <f>_xlfn.XLOOKUP(C38,customers!$A$2:$A$1001,customers!$B$2:$B$1001,,0)</f>
        <v>Zorina Ponting</v>
      </c>
      <c r="G38" t="str">
        <f>IF(_xlfn.XLOOKUP(orders!C38,customers!A37:A1037,customers!C37:C1037,,0) = 0, "", _xlfn.XLOOKUP(orders!C38,customers!A37:A1037,customers!C37:C1037,,0))</f>
        <v>zponting10@altervista.org</v>
      </c>
      <c r="H38" t="str">
        <f>_xlfn.XLOOKUP(C38, customers!$A$1:$A$1001, customers!$G$1:$G$1001,,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4">
        <f>INDEX(products!$A$1:$G$49, MATCH(orders!$D38, products!$A$1:$A$49, 0), MATCH(orders!L$1, products!$A$1:$G$1, 0))</f>
        <v>4.3650000000000002</v>
      </c>
      <c r="M38" s="4">
        <f t="shared" si="0"/>
        <v>8.73</v>
      </c>
      <c r="N38" t="str">
        <f t="shared" si="1"/>
        <v>Liberica</v>
      </c>
      <c r="O38" t="str">
        <f t="shared" si="2"/>
        <v>Medium</v>
      </c>
      <c r="P38" t="str">
        <f>_xlfn.XLOOKUP(Orders[[#This Row],[Customer ID]], customers!$A$1:$A$1001, customers!$I$1:$I$1001,, 0)</f>
        <v>No</v>
      </c>
    </row>
    <row r="39" spans="1:16" x14ac:dyDescent="0.3">
      <c r="A39" t="s">
        <v>699</v>
      </c>
      <c r="B39" s="3">
        <v>43580</v>
      </c>
      <c r="C39" t="s">
        <v>700</v>
      </c>
      <c r="D39" t="s">
        <v>6161</v>
      </c>
      <c r="E39">
        <v>3</v>
      </c>
      <c r="F39" t="str">
        <f>_xlfn.XLOOKUP(C39,customers!$A$2:$A$1001,customers!$B$2:$B$1001,,0)</f>
        <v>Silvio Strase</v>
      </c>
      <c r="G39" t="str">
        <f>IF(_xlfn.XLOOKUP(orders!C39,customers!A38:A1038,customers!C38:C1038,,0) = 0, "", _xlfn.XLOOKUP(orders!C39,customers!A38:A1038,customers!C38:C1038,,0))</f>
        <v>sstrase11@booking.com</v>
      </c>
      <c r="H39" t="str">
        <f>_xlfn.XLOOKUP(C39, customers!$A$1:$A$1001, customers!$G$1:$G$1001,,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4">
        <f>INDEX(products!$A$1:$G$49, MATCH(orders!$D39, products!$A$1:$A$49, 0), MATCH(orders!L$1, products!$A$1:$G$1, 0))</f>
        <v>9.51</v>
      </c>
      <c r="M39" s="4">
        <f t="shared" si="0"/>
        <v>28.53</v>
      </c>
      <c r="N39" t="str">
        <f t="shared" si="1"/>
        <v>Liberica</v>
      </c>
      <c r="O39" t="str">
        <f t="shared" si="2"/>
        <v>Light</v>
      </c>
      <c r="P39" t="str">
        <f>_xlfn.XLOOKUP(Orders[[#This Row],[Customer ID]], customers!$A$1:$A$1001, customers!$I$1:$I$1001,, 0)</f>
        <v>No</v>
      </c>
    </row>
    <row r="40" spans="1:16" x14ac:dyDescent="0.3">
      <c r="A40" t="s">
        <v>705</v>
      </c>
      <c r="B40" s="3">
        <v>43946</v>
      </c>
      <c r="C40" t="s">
        <v>706</v>
      </c>
      <c r="D40" t="s">
        <v>6151</v>
      </c>
      <c r="E40">
        <v>5</v>
      </c>
      <c r="F40" t="str">
        <f>_xlfn.XLOOKUP(C40,customers!$A$2:$A$1001,customers!$B$2:$B$1001,,0)</f>
        <v>Dorie de la Tremoille</v>
      </c>
      <c r="G40" t="str">
        <f>IF(_xlfn.XLOOKUP(orders!C40,customers!A39:A1039,customers!C39:C1039,,0) = 0, "", _xlfn.XLOOKUP(orders!C40,customers!A39:A1039,customers!C39:C1039,,0))</f>
        <v>dde12@unesco.org</v>
      </c>
      <c r="H40" t="str">
        <f>_xlfn.XLOOKUP(C40, customers!$A$1:$A$1001, customers!$G$1:$G$1001,,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4">
        <f>INDEX(products!$A$1:$G$49, MATCH(orders!$D40, products!$A$1:$A$49, 0), MATCH(orders!L$1, products!$A$1:$G$1, 0))</f>
        <v>22.884999999999998</v>
      </c>
      <c r="M40" s="4">
        <f t="shared" si="0"/>
        <v>114.42499999999998</v>
      </c>
      <c r="N40" t="str">
        <f t="shared" si="1"/>
        <v>Robusta</v>
      </c>
      <c r="O40" t="str">
        <f t="shared" si="2"/>
        <v>Medium</v>
      </c>
      <c r="P40" t="str">
        <f>_xlfn.XLOOKUP(Orders[[#This Row],[Customer ID]], customers!$A$1:$A$1001, customers!$I$1:$I$1001,, 0)</f>
        <v>No</v>
      </c>
    </row>
    <row r="41" spans="1:16" x14ac:dyDescent="0.3">
      <c r="A41" t="s">
        <v>711</v>
      </c>
      <c r="B41" s="3">
        <v>44524</v>
      </c>
      <c r="C41" t="s">
        <v>712</v>
      </c>
      <c r="D41" t="s">
        <v>6138</v>
      </c>
      <c r="E41">
        <v>6</v>
      </c>
      <c r="F41" t="str">
        <f>_xlfn.XLOOKUP(C41,customers!$A$2:$A$1001,customers!$B$2:$B$1001,,0)</f>
        <v>Hy Zanetto</v>
      </c>
      <c r="G41" t="str">
        <f>IF(_xlfn.XLOOKUP(orders!C41,customers!A40:A1040,customers!C40:C1040,,0) = 0, "", _xlfn.XLOOKUP(orders!C41,customers!A40:A1040,customers!C40:C1040,,0))</f>
        <v/>
      </c>
      <c r="H41" t="str">
        <f>_xlfn.XLOOKUP(C41, customers!$A$1:$A$1001, customers!$G$1:$G$1001,,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4">
        <f>INDEX(products!$A$1:$G$49, MATCH(orders!$D41, products!$A$1:$A$49, 0), MATCH(orders!L$1, products!$A$1:$G$1, 0))</f>
        <v>9.9499999999999993</v>
      </c>
      <c r="M41" s="4">
        <f t="shared" si="0"/>
        <v>59.699999999999996</v>
      </c>
      <c r="N41" t="str">
        <f t="shared" si="1"/>
        <v>Robusta</v>
      </c>
      <c r="O41" t="str">
        <f t="shared" si="2"/>
        <v>Medium</v>
      </c>
      <c r="P41" t="str">
        <f>_xlfn.XLOOKUP(Orders[[#This Row],[Customer ID]], customers!$A$1:$A$1001, customers!$I$1:$I$1001,, 0)</f>
        <v>Yes</v>
      </c>
    </row>
    <row r="42" spans="1:16" x14ac:dyDescent="0.3">
      <c r="A42" t="s">
        <v>715</v>
      </c>
      <c r="B42" s="3">
        <v>44305</v>
      </c>
      <c r="C42" t="s">
        <v>716</v>
      </c>
      <c r="D42" t="s">
        <v>6162</v>
      </c>
      <c r="E42">
        <v>3</v>
      </c>
      <c r="F42" t="str">
        <f>_xlfn.XLOOKUP(C42,customers!$A$2:$A$1001,customers!$B$2:$B$1001,,0)</f>
        <v>Jessica McNess</v>
      </c>
      <c r="G42" t="str">
        <f>IF(_xlfn.XLOOKUP(orders!C42,customers!A41:A1041,customers!C41:C1041,,0) = 0, "", _xlfn.XLOOKUP(orders!C42,customers!A41:A1041,customers!C41:C1041,,0))</f>
        <v/>
      </c>
      <c r="H42" t="str">
        <f>_xlfn.XLOOKUP(C42, customers!$A$1:$A$1001, customers!$G$1:$G$1001,,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4">
        <f>INDEX(products!$A$1:$G$49, MATCH(orders!$D42, products!$A$1:$A$49, 0), MATCH(orders!L$1, products!$A$1:$G$1, 0))</f>
        <v>14.55</v>
      </c>
      <c r="M42" s="4">
        <f t="shared" si="0"/>
        <v>43.650000000000006</v>
      </c>
      <c r="N42" t="str">
        <f t="shared" si="1"/>
        <v>Liberica</v>
      </c>
      <c r="O42" t="str">
        <f t="shared" si="2"/>
        <v>Medium</v>
      </c>
      <c r="P42" t="str">
        <f>_xlfn.XLOOKUP(Orders[[#This Row],[Customer ID]], customers!$A$1:$A$1001, customers!$I$1:$I$1001,, 0)</f>
        <v>No</v>
      </c>
    </row>
    <row r="43" spans="1:16" x14ac:dyDescent="0.3">
      <c r="A43" t="s">
        <v>720</v>
      </c>
      <c r="B43" s="3">
        <v>44749</v>
      </c>
      <c r="C43" t="s">
        <v>721</v>
      </c>
      <c r="D43" t="s">
        <v>6153</v>
      </c>
      <c r="E43">
        <v>2</v>
      </c>
      <c r="F43" t="str">
        <f>_xlfn.XLOOKUP(C43,customers!$A$2:$A$1001,customers!$B$2:$B$1001,,0)</f>
        <v>Lorenzo Yeoland</v>
      </c>
      <c r="G43" t="str">
        <f>IF(_xlfn.XLOOKUP(orders!C43,customers!A42:A1042,customers!C42:C1042,,0) = 0, "", _xlfn.XLOOKUP(orders!C43,customers!A42:A1042,customers!C42:C1042,,0))</f>
        <v>lyeoland15@pbs.org</v>
      </c>
      <c r="H43" t="str">
        <f>_xlfn.XLOOKUP(C43, customers!$A$1:$A$1001, customers!$G$1:$G$1001,,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4">
        <f>INDEX(products!$A$1:$G$49, MATCH(orders!$D43, products!$A$1:$A$49, 0), MATCH(orders!L$1, products!$A$1:$G$1, 0))</f>
        <v>3.645</v>
      </c>
      <c r="M43" s="4">
        <f t="shared" si="0"/>
        <v>7.29</v>
      </c>
      <c r="N43" t="str">
        <f t="shared" si="1"/>
        <v>Excelsa</v>
      </c>
      <c r="O43" t="str">
        <f t="shared" si="2"/>
        <v>Dark</v>
      </c>
      <c r="P43" t="str">
        <f>_xlfn.XLOOKUP(Orders[[#This Row],[Customer ID]], customers!$A$1:$A$1001, customers!$I$1:$I$1001,, 0)</f>
        <v>Yes</v>
      </c>
    </row>
    <row r="44" spans="1:16" x14ac:dyDescent="0.3">
      <c r="A44" t="s">
        <v>726</v>
      </c>
      <c r="B44" s="3">
        <v>43607</v>
      </c>
      <c r="C44" t="s">
        <v>727</v>
      </c>
      <c r="D44" t="s">
        <v>6163</v>
      </c>
      <c r="E44">
        <v>3</v>
      </c>
      <c r="F44" t="str">
        <f>_xlfn.XLOOKUP(C44,customers!$A$2:$A$1001,customers!$B$2:$B$1001,,0)</f>
        <v>Abigail Tolworthy</v>
      </c>
      <c r="G44" t="str">
        <f>IF(_xlfn.XLOOKUP(orders!C44,customers!A43:A1043,customers!C43:C1043,,0) = 0, "", _xlfn.XLOOKUP(orders!C44,customers!A43:A1043,customers!C43:C1043,,0))</f>
        <v>atolworthy16@toplist.cz</v>
      </c>
      <c r="H44" t="str">
        <f>_xlfn.XLOOKUP(C44, customers!$A$1:$A$1001, customers!$G$1:$G$1001,,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4">
        <f>INDEX(products!$A$1:$G$49, MATCH(orders!$D44, products!$A$1:$A$49, 0), MATCH(orders!L$1, products!$A$1:$G$1, 0))</f>
        <v>2.6849999999999996</v>
      </c>
      <c r="M44" s="4">
        <f t="shared" si="0"/>
        <v>8.0549999999999997</v>
      </c>
      <c r="N44" t="str">
        <f t="shared" si="1"/>
        <v>Robusta</v>
      </c>
      <c r="O44" t="str">
        <f t="shared" si="2"/>
        <v>Dark</v>
      </c>
      <c r="P44" t="str">
        <f>_xlfn.XLOOKUP(Orders[[#This Row],[Customer ID]], customers!$A$1:$A$1001, customers!$I$1:$I$1001,, 0)</f>
        <v>Yes</v>
      </c>
    </row>
    <row r="45" spans="1:16" x14ac:dyDescent="0.3">
      <c r="A45" t="s">
        <v>733</v>
      </c>
      <c r="B45" s="3">
        <v>44473</v>
      </c>
      <c r="C45" t="s">
        <v>734</v>
      </c>
      <c r="D45" t="s">
        <v>6164</v>
      </c>
      <c r="E45">
        <v>2</v>
      </c>
      <c r="F45" t="str">
        <f>_xlfn.XLOOKUP(C45,customers!$A$2:$A$1001,customers!$B$2:$B$1001,,0)</f>
        <v>Maurie Bartol</v>
      </c>
      <c r="G45" t="str">
        <f>IF(_xlfn.XLOOKUP(orders!C45,customers!A44:A1044,customers!C44:C1044,,0) = 0, "", _xlfn.XLOOKUP(orders!C45,customers!A44:A1044,customers!C44:C1044,,0))</f>
        <v/>
      </c>
      <c r="H45" t="str">
        <f>_xlfn.XLOOKUP(C45, customers!$A$1:$A$1001, customers!$G$1:$G$1001,,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4">
        <f>INDEX(products!$A$1:$G$49, MATCH(orders!$D45, products!$A$1:$A$49, 0), MATCH(orders!L$1, products!$A$1:$G$1, 0))</f>
        <v>36.454999999999998</v>
      </c>
      <c r="M45" s="4">
        <f t="shared" si="0"/>
        <v>72.91</v>
      </c>
      <c r="N45" t="str">
        <f t="shared" si="1"/>
        <v>Liberica</v>
      </c>
      <c r="O45" t="str">
        <f t="shared" si="2"/>
        <v>Light</v>
      </c>
      <c r="P45" t="str">
        <f>_xlfn.XLOOKUP(Orders[[#This Row],[Customer ID]], customers!$A$1:$A$1001, customers!$I$1:$I$1001,, 0)</f>
        <v>No</v>
      </c>
    </row>
    <row r="46" spans="1:16" x14ac:dyDescent="0.3">
      <c r="A46" t="s">
        <v>738</v>
      </c>
      <c r="B46" s="3">
        <v>43932</v>
      </c>
      <c r="C46" t="s">
        <v>739</v>
      </c>
      <c r="D46" t="s">
        <v>6139</v>
      </c>
      <c r="E46">
        <v>2</v>
      </c>
      <c r="F46" t="str">
        <f>_xlfn.XLOOKUP(C46,customers!$A$2:$A$1001,customers!$B$2:$B$1001,,0)</f>
        <v>Olag Baudassi</v>
      </c>
      <c r="G46" t="str">
        <f>IF(_xlfn.XLOOKUP(orders!C46,customers!A45:A1045,customers!C45:C1045,,0) = 0, "", _xlfn.XLOOKUP(orders!C46,customers!A45:A1045,customers!C45:C1045,,0))</f>
        <v>obaudassi18@seesaa.net</v>
      </c>
      <c r="H46" t="str">
        <f>_xlfn.XLOOKUP(C46, customers!$A$1:$A$1001, customers!$G$1:$G$1001,,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4">
        <f>INDEX(products!$A$1:$G$49, MATCH(orders!$D46, products!$A$1:$A$49, 0), MATCH(orders!L$1, products!$A$1:$G$1, 0))</f>
        <v>8.25</v>
      </c>
      <c r="M46" s="4">
        <f t="shared" si="0"/>
        <v>16.5</v>
      </c>
      <c r="N46" t="str">
        <f t="shared" si="1"/>
        <v>Excelsa</v>
      </c>
      <c r="O46" t="str">
        <f t="shared" si="2"/>
        <v>Medium</v>
      </c>
      <c r="P46" t="str">
        <f>_xlfn.XLOOKUP(Orders[[#This Row],[Customer ID]], customers!$A$1:$A$1001, customers!$I$1:$I$1001,, 0)</f>
        <v>Yes</v>
      </c>
    </row>
    <row r="47" spans="1:16" x14ac:dyDescent="0.3">
      <c r="A47" t="s">
        <v>744</v>
      </c>
      <c r="B47" s="3">
        <v>44592</v>
      </c>
      <c r="C47" t="s">
        <v>745</v>
      </c>
      <c r="D47" t="s">
        <v>6165</v>
      </c>
      <c r="E47">
        <v>6</v>
      </c>
      <c r="F47" t="str">
        <f>_xlfn.XLOOKUP(C47,customers!$A$2:$A$1001,customers!$B$2:$B$1001,,0)</f>
        <v>Petey Kingsbury</v>
      </c>
      <c r="G47" t="str">
        <f>IF(_xlfn.XLOOKUP(orders!C47,customers!A46:A1046,customers!C46:C1046,,0) = 0, "", _xlfn.XLOOKUP(orders!C47,customers!A46:A1046,customers!C46:C1046,,0))</f>
        <v>pkingsbury19@comcast.net</v>
      </c>
      <c r="H47" t="str">
        <f>_xlfn.XLOOKUP(C47, customers!$A$1:$A$1001, customers!$G$1:$G$1001,,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4">
        <f>INDEX(products!$A$1:$G$49, MATCH(orders!$D47, products!$A$1:$A$49, 0), MATCH(orders!L$1, products!$A$1:$G$1, 0))</f>
        <v>29.784999999999997</v>
      </c>
      <c r="M47" s="4">
        <f t="shared" si="0"/>
        <v>178.70999999999998</v>
      </c>
      <c r="N47" t="str">
        <f t="shared" si="1"/>
        <v>Liberica</v>
      </c>
      <c r="O47" t="str">
        <f t="shared" si="2"/>
        <v>Dark</v>
      </c>
      <c r="P47" t="str">
        <f>_xlfn.XLOOKUP(Orders[[#This Row],[Customer ID]], customers!$A$1:$A$1001, customers!$I$1:$I$1001,, 0)</f>
        <v>No</v>
      </c>
    </row>
    <row r="48" spans="1:16" x14ac:dyDescent="0.3">
      <c r="A48" t="s">
        <v>750</v>
      </c>
      <c r="B48" s="3">
        <v>43776</v>
      </c>
      <c r="C48" t="s">
        <v>751</v>
      </c>
      <c r="D48" t="s">
        <v>6166</v>
      </c>
      <c r="E48">
        <v>2</v>
      </c>
      <c r="F48" t="str">
        <f>_xlfn.XLOOKUP(C48,customers!$A$2:$A$1001,customers!$B$2:$B$1001,,0)</f>
        <v>Donna Baskeyfied</v>
      </c>
      <c r="G48" t="str">
        <f>IF(_xlfn.XLOOKUP(orders!C48,customers!A47:A1047,customers!C47:C1047,,0) = 0, "", _xlfn.XLOOKUP(orders!C48,customers!A47:A1047,customers!C47:C1047,,0))</f>
        <v/>
      </c>
      <c r="H48" t="str">
        <f>_xlfn.XLOOKUP(C48, customers!$A$1:$A$1001, customers!$G$1:$G$1001,,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4">
        <f>INDEX(products!$A$1:$G$49, MATCH(orders!$D48, products!$A$1:$A$49, 0), MATCH(orders!L$1, products!$A$1:$G$1, 0))</f>
        <v>31.624999999999996</v>
      </c>
      <c r="M48" s="4">
        <f t="shared" si="0"/>
        <v>63.249999999999993</v>
      </c>
      <c r="N48" t="str">
        <f t="shared" si="1"/>
        <v>Excelsa</v>
      </c>
      <c r="O48" t="str">
        <f t="shared" si="2"/>
        <v>Medium</v>
      </c>
      <c r="P48" t="str">
        <f>_xlfn.XLOOKUP(Orders[[#This Row],[Customer ID]], customers!$A$1:$A$1001, customers!$I$1:$I$1001,, 0)</f>
        <v>Yes</v>
      </c>
    </row>
    <row r="49" spans="1:16" x14ac:dyDescent="0.3">
      <c r="A49" t="s">
        <v>755</v>
      </c>
      <c r="B49" s="3">
        <v>43644</v>
      </c>
      <c r="C49" t="s">
        <v>756</v>
      </c>
      <c r="D49" t="s">
        <v>6167</v>
      </c>
      <c r="E49">
        <v>2</v>
      </c>
      <c r="F49" t="str">
        <f>_xlfn.XLOOKUP(C49,customers!$A$2:$A$1001,customers!$B$2:$B$1001,,0)</f>
        <v>Arda Curley</v>
      </c>
      <c r="G49" t="str">
        <f>IF(_xlfn.XLOOKUP(orders!C49,customers!A48:A1048,customers!C48:C1048,,0) = 0, "", _xlfn.XLOOKUP(orders!C49,customers!A48:A1048,customers!C48:C1048,,0))</f>
        <v>acurley1b@hao123.com</v>
      </c>
      <c r="H49" t="str">
        <f>_xlfn.XLOOKUP(C49, customers!$A$1:$A$1001, customers!$G$1:$G$1001,,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4">
        <f>INDEX(products!$A$1:$G$49, MATCH(orders!$D49, products!$A$1:$A$49, 0), MATCH(orders!L$1, products!$A$1:$G$1, 0))</f>
        <v>3.8849999999999998</v>
      </c>
      <c r="M49" s="4">
        <f t="shared" si="0"/>
        <v>7.77</v>
      </c>
      <c r="N49" t="str">
        <f t="shared" si="1"/>
        <v>Arabica</v>
      </c>
      <c r="O49" t="str">
        <f t="shared" si="2"/>
        <v>Light</v>
      </c>
      <c r="P49" t="str">
        <f>_xlfn.XLOOKUP(Orders[[#This Row],[Customer ID]], customers!$A$1:$A$1001, customers!$I$1:$I$1001,, 0)</f>
        <v>Yes</v>
      </c>
    </row>
    <row r="50" spans="1:16" x14ac:dyDescent="0.3">
      <c r="A50" t="s">
        <v>761</v>
      </c>
      <c r="B50" s="3">
        <v>44085</v>
      </c>
      <c r="C50" t="s">
        <v>762</v>
      </c>
      <c r="D50" t="s">
        <v>6168</v>
      </c>
      <c r="E50">
        <v>4</v>
      </c>
      <c r="F50" t="str">
        <f>_xlfn.XLOOKUP(C50,customers!$A$2:$A$1001,customers!$B$2:$B$1001,,0)</f>
        <v>Raynor McGilvary</v>
      </c>
      <c r="G50" t="str">
        <f>IF(_xlfn.XLOOKUP(orders!C50,customers!A49:A1049,customers!C49:C1049,,0) = 0, "", _xlfn.XLOOKUP(orders!C50,customers!A49:A1049,customers!C49:C1049,,0))</f>
        <v>rmcgilvary1c@tamu.edu</v>
      </c>
      <c r="H50" t="str">
        <f>_xlfn.XLOOKUP(C50, customers!$A$1:$A$1001, customers!$G$1:$G$1001,,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4">
        <f>INDEX(products!$A$1:$G$49, MATCH(orders!$D50, products!$A$1:$A$49, 0), MATCH(orders!L$1, products!$A$1:$G$1, 0))</f>
        <v>22.884999999999998</v>
      </c>
      <c r="M50" s="4">
        <f t="shared" si="0"/>
        <v>91.539999999999992</v>
      </c>
      <c r="N50" t="str">
        <f t="shared" si="1"/>
        <v>Arabica</v>
      </c>
      <c r="O50" t="str">
        <f t="shared" si="2"/>
        <v>Dark</v>
      </c>
      <c r="P50" t="str">
        <f>_xlfn.XLOOKUP(Orders[[#This Row],[Customer ID]], customers!$A$1:$A$1001, customers!$I$1:$I$1001,, 0)</f>
        <v>No</v>
      </c>
    </row>
    <row r="51" spans="1:16" x14ac:dyDescent="0.3">
      <c r="A51" t="s">
        <v>766</v>
      </c>
      <c r="B51" s="3">
        <v>44790</v>
      </c>
      <c r="C51" t="s">
        <v>767</v>
      </c>
      <c r="D51" t="s">
        <v>6140</v>
      </c>
      <c r="E51">
        <v>3</v>
      </c>
      <c r="F51" t="str">
        <f>_xlfn.XLOOKUP(C51,customers!$A$2:$A$1001,customers!$B$2:$B$1001,,0)</f>
        <v>Isis Pikett</v>
      </c>
      <c r="G51" t="str">
        <f>IF(_xlfn.XLOOKUP(orders!C51,customers!A50:A1050,customers!C50:C1050,,0) = 0, "", _xlfn.XLOOKUP(orders!C51,customers!A50:A1050,customers!C50:C1050,,0))</f>
        <v>ipikett1d@xinhuanet.com</v>
      </c>
      <c r="H51" t="str">
        <f>_xlfn.XLOOKUP(C51, customers!$A$1:$A$1001, customers!$G$1:$G$1001,,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4">
        <f>INDEX(products!$A$1:$G$49, MATCH(orders!$D51, products!$A$1:$A$49, 0), MATCH(orders!L$1, products!$A$1:$G$1, 0))</f>
        <v>12.95</v>
      </c>
      <c r="M51" s="4">
        <f t="shared" si="0"/>
        <v>38.849999999999994</v>
      </c>
      <c r="N51" t="str">
        <f t="shared" si="1"/>
        <v>Arabica</v>
      </c>
      <c r="O51" t="str">
        <f t="shared" si="2"/>
        <v>Light</v>
      </c>
      <c r="P51" t="str">
        <f>_xlfn.XLOOKUP(Orders[[#This Row],[Customer ID]], customers!$A$1:$A$1001, customers!$I$1:$I$1001,, 0)</f>
        <v>No</v>
      </c>
    </row>
    <row r="52" spans="1:16" x14ac:dyDescent="0.3">
      <c r="A52" t="s">
        <v>772</v>
      </c>
      <c r="B52" s="3">
        <v>44792</v>
      </c>
      <c r="C52" t="s">
        <v>773</v>
      </c>
      <c r="D52" t="s">
        <v>6169</v>
      </c>
      <c r="E52">
        <v>2</v>
      </c>
      <c r="F52" t="str">
        <f>_xlfn.XLOOKUP(C52,customers!$A$2:$A$1001,customers!$B$2:$B$1001,,0)</f>
        <v>Inger Bouldon</v>
      </c>
      <c r="G52" t="str">
        <f>IF(_xlfn.XLOOKUP(orders!C52,customers!A51:A1051,customers!C51:C1051,,0) = 0, "", _xlfn.XLOOKUP(orders!C52,customers!A51:A1051,customers!C51:C1051,,0))</f>
        <v>ibouldon1e@gizmodo.com</v>
      </c>
      <c r="H52" t="str">
        <f>_xlfn.XLOOKUP(C52, customers!$A$1:$A$1001, customers!$G$1:$G$1001,,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4">
        <f>INDEX(products!$A$1:$G$49, MATCH(orders!$D52, products!$A$1:$A$49, 0), MATCH(orders!L$1, products!$A$1:$G$1, 0))</f>
        <v>7.77</v>
      </c>
      <c r="M52" s="4">
        <f t="shared" si="0"/>
        <v>15.54</v>
      </c>
      <c r="N52" t="str">
        <f t="shared" si="1"/>
        <v>Liberica</v>
      </c>
      <c r="O52" t="str">
        <f t="shared" si="2"/>
        <v>Dark</v>
      </c>
      <c r="P52" t="str">
        <f>_xlfn.XLOOKUP(Orders[[#This Row],[Customer ID]], customers!$A$1:$A$1001, customers!$I$1:$I$1001,, 0)</f>
        <v>No</v>
      </c>
    </row>
    <row r="53" spans="1:16" x14ac:dyDescent="0.3">
      <c r="A53" t="s">
        <v>778</v>
      </c>
      <c r="B53" s="3">
        <v>43600</v>
      </c>
      <c r="C53" t="s">
        <v>779</v>
      </c>
      <c r="D53" t="s">
        <v>6164</v>
      </c>
      <c r="E53">
        <v>4</v>
      </c>
      <c r="F53" t="str">
        <f>_xlfn.XLOOKUP(C53,customers!$A$2:$A$1001,customers!$B$2:$B$1001,,0)</f>
        <v>Karry Flanders</v>
      </c>
      <c r="G53" t="str">
        <f>IF(_xlfn.XLOOKUP(orders!C53,customers!A52:A1052,customers!C52:C1052,,0) = 0, "", _xlfn.XLOOKUP(orders!C53,customers!A52:A1052,customers!C52:C1052,,0))</f>
        <v>kflanders1f@over-blog.com</v>
      </c>
      <c r="H53" t="str">
        <f>_xlfn.XLOOKUP(C53, customers!$A$1:$A$1001, customers!$G$1:$G$1001,,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4">
        <f>INDEX(products!$A$1:$G$49, MATCH(orders!$D53, products!$A$1:$A$49, 0), MATCH(orders!L$1, products!$A$1:$G$1, 0))</f>
        <v>36.454999999999998</v>
      </c>
      <c r="M53" s="4">
        <f t="shared" si="0"/>
        <v>145.82</v>
      </c>
      <c r="N53" t="str">
        <f t="shared" si="1"/>
        <v>Liberica</v>
      </c>
      <c r="O53" t="str">
        <f t="shared" si="2"/>
        <v>Light</v>
      </c>
      <c r="P53" t="str">
        <f>_xlfn.XLOOKUP(Orders[[#This Row],[Customer ID]], customers!$A$1:$A$1001, customers!$I$1:$I$1001,, 0)</f>
        <v>Yes</v>
      </c>
    </row>
    <row r="54" spans="1:16" x14ac:dyDescent="0.3">
      <c r="A54" t="s">
        <v>784</v>
      </c>
      <c r="B54" s="3">
        <v>43719</v>
      </c>
      <c r="C54" t="s">
        <v>785</v>
      </c>
      <c r="D54" t="s">
        <v>6146</v>
      </c>
      <c r="E54">
        <v>5</v>
      </c>
      <c r="F54" t="str">
        <f>_xlfn.XLOOKUP(C54,customers!$A$2:$A$1001,customers!$B$2:$B$1001,,0)</f>
        <v>Hartley Mattioli</v>
      </c>
      <c r="G54" t="str">
        <f>IF(_xlfn.XLOOKUP(orders!C54,customers!A53:A1053,customers!C53:C1053,,0) = 0, "", _xlfn.XLOOKUP(orders!C54,customers!A53:A1053,customers!C53:C1053,,0))</f>
        <v>hmattioli1g@webmd.com</v>
      </c>
      <c r="H54" t="str">
        <f>_xlfn.XLOOKUP(C54, customers!$A$1:$A$1001, customers!$G$1:$G$1001,,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4">
        <f>INDEX(products!$A$1:$G$49, MATCH(orders!$D54, products!$A$1:$A$49, 0), MATCH(orders!L$1, products!$A$1:$G$1, 0))</f>
        <v>5.97</v>
      </c>
      <c r="M54" s="4">
        <f t="shared" si="0"/>
        <v>29.849999999999998</v>
      </c>
      <c r="N54" t="str">
        <f t="shared" si="1"/>
        <v>Robusta</v>
      </c>
      <c r="O54" t="str">
        <f t="shared" si="2"/>
        <v>Medium</v>
      </c>
      <c r="P54" t="str">
        <f>_xlfn.XLOOKUP(Orders[[#This Row],[Customer ID]], customers!$A$1:$A$1001, customers!$I$1:$I$1001,, 0)</f>
        <v>No</v>
      </c>
    </row>
    <row r="55" spans="1:16" x14ac:dyDescent="0.3">
      <c r="A55" t="s">
        <v>784</v>
      </c>
      <c r="B55" s="3">
        <v>43719</v>
      </c>
      <c r="C55" t="s">
        <v>785</v>
      </c>
      <c r="D55" t="s">
        <v>6164</v>
      </c>
      <c r="E55">
        <v>2</v>
      </c>
      <c r="F55" t="str">
        <f>_xlfn.XLOOKUP(C55,customers!$A$2:$A$1001,customers!$B$2:$B$1001,,0)</f>
        <v>Hartley Mattioli</v>
      </c>
      <c r="G55" t="str">
        <f>IF(_xlfn.XLOOKUP(orders!C55,customers!A54:A1054,customers!C54:C1054,,0) = 0, "", _xlfn.XLOOKUP(orders!C55,customers!A54:A1054,customers!C54:C1054,,0))</f>
        <v>hmattioli1g@webmd.com</v>
      </c>
      <c r="H55" t="str">
        <f>_xlfn.XLOOKUP(C55, customers!$A$1:$A$1001, customers!$G$1:$G$1001,,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4">
        <f>INDEX(products!$A$1:$G$49, MATCH(orders!$D55, products!$A$1:$A$49, 0), MATCH(orders!L$1, products!$A$1:$G$1, 0))</f>
        <v>36.454999999999998</v>
      </c>
      <c r="M55" s="4">
        <f t="shared" si="0"/>
        <v>72.91</v>
      </c>
      <c r="N55" t="str">
        <f t="shared" si="1"/>
        <v>Liberica</v>
      </c>
      <c r="O55" t="str">
        <f t="shared" si="2"/>
        <v>Light</v>
      </c>
      <c r="P55" t="str">
        <f>_xlfn.XLOOKUP(Orders[[#This Row],[Customer ID]], customers!$A$1:$A$1001, customers!$I$1:$I$1001,, 0)</f>
        <v>No</v>
      </c>
    </row>
    <row r="56" spans="1:16" x14ac:dyDescent="0.3">
      <c r="A56" t="s">
        <v>794</v>
      </c>
      <c r="B56" s="3">
        <v>44271</v>
      </c>
      <c r="C56" t="s">
        <v>795</v>
      </c>
      <c r="D56" t="s">
        <v>6162</v>
      </c>
      <c r="E56">
        <v>5</v>
      </c>
      <c r="F56" t="str">
        <f>_xlfn.XLOOKUP(C56,customers!$A$2:$A$1001,customers!$B$2:$B$1001,,0)</f>
        <v>Archambault Gillard</v>
      </c>
      <c r="G56" t="str">
        <f>IF(_xlfn.XLOOKUP(orders!C56,customers!A55:A1055,customers!C55:C1055,,0) = 0, "", _xlfn.XLOOKUP(orders!C56,customers!A55:A1055,customers!C55:C1055,,0))</f>
        <v>agillard1i@issuu.com</v>
      </c>
      <c r="H56" t="str">
        <f>_xlfn.XLOOKUP(C56, customers!$A$1:$A$1001, customers!$G$1:$G$1001,,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4">
        <f>INDEX(products!$A$1:$G$49, MATCH(orders!$D56, products!$A$1:$A$49, 0), MATCH(orders!L$1, products!$A$1:$G$1, 0))</f>
        <v>14.55</v>
      </c>
      <c r="M56" s="4">
        <f t="shared" si="0"/>
        <v>72.75</v>
      </c>
      <c r="N56" t="str">
        <f t="shared" si="1"/>
        <v>Liberica</v>
      </c>
      <c r="O56" t="str">
        <f t="shared" si="2"/>
        <v>Medium</v>
      </c>
      <c r="P56" t="str">
        <f>_xlfn.XLOOKUP(Orders[[#This Row],[Customer ID]], customers!$A$1:$A$1001, customers!$I$1:$I$1001,, 0)</f>
        <v>No</v>
      </c>
    </row>
    <row r="57" spans="1:16" x14ac:dyDescent="0.3">
      <c r="A57" t="s">
        <v>800</v>
      </c>
      <c r="B57" s="3">
        <v>44168</v>
      </c>
      <c r="C57" t="s">
        <v>801</v>
      </c>
      <c r="D57" t="s">
        <v>6170</v>
      </c>
      <c r="E57">
        <v>3</v>
      </c>
      <c r="F57" t="str">
        <f>_xlfn.XLOOKUP(C57,customers!$A$2:$A$1001,customers!$B$2:$B$1001,,0)</f>
        <v>Salomo Cushworth</v>
      </c>
      <c r="G57" t="str">
        <f>IF(_xlfn.XLOOKUP(orders!C57,customers!A56:A1056,customers!C56:C1056,,0) = 0, "", _xlfn.XLOOKUP(orders!C57,customers!A56:A1056,customers!C56:C1056,,0))</f>
        <v/>
      </c>
      <c r="H57" t="str">
        <f>_xlfn.XLOOKUP(C57, customers!$A$1:$A$1001, customers!$G$1:$G$1001,,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4">
        <f>INDEX(products!$A$1:$G$49, MATCH(orders!$D57, products!$A$1:$A$49, 0), MATCH(orders!L$1, products!$A$1:$G$1, 0))</f>
        <v>15.85</v>
      </c>
      <c r="M57" s="4">
        <f t="shared" si="0"/>
        <v>47.55</v>
      </c>
      <c r="N57" t="str">
        <f t="shared" si="1"/>
        <v>Liberica</v>
      </c>
      <c r="O57" t="str">
        <f t="shared" si="2"/>
        <v>Light</v>
      </c>
      <c r="P57" t="str">
        <f>_xlfn.XLOOKUP(Orders[[#This Row],[Customer ID]], customers!$A$1:$A$1001, customers!$I$1:$I$1001,, 0)</f>
        <v>No</v>
      </c>
    </row>
    <row r="58" spans="1:16" x14ac:dyDescent="0.3">
      <c r="A58" t="s">
        <v>805</v>
      </c>
      <c r="B58" s="3">
        <v>43857</v>
      </c>
      <c r="C58" t="s">
        <v>806</v>
      </c>
      <c r="D58" t="s">
        <v>6153</v>
      </c>
      <c r="E58">
        <v>3</v>
      </c>
      <c r="F58" t="str">
        <f>_xlfn.XLOOKUP(C58,customers!$A$2:$A$1001,customers!$B$2:$B$1001,,0)</f>
        <v>Theda Grizard</v>
      </c>
      <c r="G58" t="str">
        <f>IF(_xlfn.XLOOKUP(orders!C58,customers!A57:A1057,customers!C57:C1057,,0) = 0, "", _xlfn.XLOOKUP(orders!C58,customers!A57:A1057,customers!C57:C1057,,0))</f>
        <v>tgrizard1k@odnoklassniki.ru</v>
      </c>
      <c r="H58" t="str">
        <f>_xlfn.XLOOKUP(C58, customers!$A$1:$A$1001, customers!$G$1:$G$1001,,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4">
        <f>INDEX(products!$A$1:$G$49, MATCH(orders!$D58, products!$A$1:$A$49, 0), MATCH(orders!L$1, products!$A$1:$G$1, 0))</f>
        <v>3.645</v>
      </c>
      <c r="M58" s="4">
        <f t="shared" si="0"/>
        <v>10.935</v>
      </c>
      <c r="N58" t="str">
        <f t="shared" si="1"/>
        <v>Excelsa</v>
      </c>
      <c r="O58" t="str">
        <f t="shared" si="2"/>
        <v>Dark</v>
      </c>
      <c r="P58" t="str">
        <f>_xlfn.XLOOKUP(Orders[[#This Row],[Customer ID]], customers!$A$1:$A$1001, customers!$I$1:$I$1001,, 0)</f>
        <v>Yes</v>
      </c>
    </row>
    <row r="59" spans="1:16" x14ac:dyDescent="0.3">
      <c r="A59" t="s">
        <v>811</v>
      </c>
      <c r="B59" s="3">
        <v>44759</v>
      </c>
      <c r="C59" t="s">
        <v>812</v>
      </c>
      <c r="D59" t="s">
        <v>6171</v>
      </c>
      <c r="E59">
        <v>4</v>
      </c>
      <c r="F59" t="str">
        <f>_xlfn.XLOOKUP(C59,customers!$A$2:$A$1001,customers!$B$2:$B$1001,,0)</f>
        <v>Rozele Relton</v>
      </c>
      <c r="G59" t="str">
        <f>IF(_xlfn.XLOOKUP(orders!C59,customers!A58:A1058,customers!C58:C1058,,0) = 0, "", _xlfn.XLOOKUP(orders!C59,customers!A58:A1058,customers!C58:C1058,,0))</f>
        <v>rrelton1l@stanford.edu</v>
      </c>
      <c r="H59" t="str">
        <f>_xlfn.XLOOKUP(C59, customers!$A$1:$A$1001, customers!$G$1:$G$1001,,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4">
        <f>INDEX(products!$A$1:$G$49, MATCH(orders!$D59, products!$A$1:$A$49, 0), MATCH(orders!L$1, products!$A$1:$G$1, 0))</f>
        <v>14.85</v>
      </c>
      <c r="M59" s="4">
        <f t="shared" si="0"/>
        <v>59.4</v>
      </c>
      <c r="N59" t="str">
        <f t="shared" si="1"/>
        <v>Excelsa</v>
      </c>
      <c r="O59" t="str">
        <f t="shared" si="2"/>
        <v>Light</v>
      </c>
      <c r="P59" t="str">
        <f>_xlfn.XLOOKUP(Orders[[#This Row],[Customer ID]], customers!$A$1:$A$1001, customers!$I$1:$I$1001,, 0)</f>
        <v>No</v>
      </c>
    </row>
    <row r="60" spans="1:16" x14ac:dyDescent="0.3">
      <c r="A60" t="s">
        <v>817</v>
      </c>
      <c r="B60" s="3">
        <v>44624</v>
      </c>
      <c r="C60" t="s">
        <v>818</v>
      </c>
      <c r="D60" t="s">
        <v>6165</v>
      </c>
      <c r="E60">
        <v>3</v>
      </c>
      <c r="F60" t="str">
        <f>_xlfn.XLOOKUP(C60,customers!$A$2:$A$1001,customers!$B$2:$B$1001,,0)</f>
        <v>Willa Rolling</v>
      </c>
      <c r="G60" t="str">
        <f>IF(_xlfn.XLOOKUP(orders!C60,customers!A59:A1059,customers!C59:C1059,,0) = 0, "", _xlfn.XLOOKUP(orders!C60,customers!A59:A1059,customers!C59:C1059,,0))</f>
        <v/>
      </c>
      <c r="H60" t="str">
        <f>_xlfn.XLOOKUP(C60, customers!$A$1:$A$1001, customers!$G$1:$G$1001,,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4">
        <f>INDEX(products!$A$1:$G$49, MATCH(orders!$D60, products!$A$1:$A$49, 0), MATCH(orders!L$1, products!$A$1:$G$1, 0))</f>
        <v>29.784999999999997</v>
      </c>
      <c r="M60" s="4">
        <f t="shared" si="0"/>
        <v>89.35499999999999</v>
      </c>
      <c r="N60" t="str">
        <f t="shared" si="1"/>
        <v>Liberica</v>
      </c>
      <c r="O60" t="str">
        <f t="shared" si="2"/>
        <v>Dark</v>
      </c>
      <c r="P60" t="str">
        <f>_xlfn.XLOOKUP(Orders[[#This Row],[Customer ID]], customers!$A$1:$A$1001, customers!$I$1:$I$1001,, 0)</f>
        <v>Yes</v>
      </c>
    </row>
    <row r="61" spans="1:16" x14ac:dyDescent="0.3">
      <c r="A61" t="s">
        <v>822</v>
      </c>
      <c r="B61" s="3">
        <v>44537</v>
      </c>
      <c r="C61" t="s">
        <v>823</v>
      </c>
      <c r="D61" t="s">
        <v>6160</v>
      </c>
      <c r="E61">
        <v>3</v>
      </c>
      <c r="F61" t="str">
        <f>_xlfn.XLOOKUP(C61,customers!$A$2:$A$1001,customers!$B$2:$B$1001,,0)</f>
        <v>Stanislaus Gilroy</v>
      </c>
      <c r="G61" t="str">
        <f>IF(_xlfn.XLOOKUP(orders!C61,customers!A60:A1060,customers!C60:C1060,,0) = 0, "", _xlfn.XLOOKUP(orders!C61,customers!A60:A1060,customers!C60:C1060,,0))</f>
        <v>sgilroy1n@eepurl.com</v>
      </c>
      <c r="H61" t="str">
        <f>_xlfn.XLOOKUP(C61, customers!$A$1:$A$1001, customers!$G$1:$G$1001,,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4">
        <f>INDEX(products!$A$1:$G$49, MATCH(orders!$D61, products!$A$1:$A$49, 0), MATCH(orders!L$1, products!$A$1:$G$1, 0))</f>
        <v>8.73</v>
      </c>
      <c r="M61" s="4">
        <f t="shared" si="0"/>
        <v>26.19</v>
      </c>
      <c r="N61" t="str">
        <f t="shared" si="1"/>
        <v>Liberica</v>
      </c>
      <c r="O61" t="str">
        <f t="shared" si="2"/>
        <v>Medium</v>
      </c>
      <c r="P61" t="str">
        <f>_xlfn.XLOOKUP(Orders[[#This Row],[Customer ID]], customers!$A$1:$A$1001, customers!$I$1:$I$1001,, 0)</f>
        <v>Yes</v>
      </c>
    </row>
    <row r="62" spans="1:16" x14ac:dyDescent="0.3">
      <c r="A62" t="s">
        <v>827</v>
      </c>
      <c r="B62" s="3">
        <v>44252</v>
      </c>
      <c r="C62" t="s">
        <v>828</v>
      </c>
      <c r="D62" t="s">
        <v>6168</v>
      </c>
      <c r="E62">
        <v>5</v>
      </c>
      <c r="F62" t="str">
        <f>_xlfn.XLOOKUP(C62,customers!$A$2:$A$1001,customers!$B$2:$B$1001,,0)</f>
        <v>Correy Cottingham</v>
      </c>
      <c r="G62" t="str">
        <f>IF(_xlfn.XLOOKUP(orders!C62,customers!A61:A1061,customers!C61:C1061,,0) = 0, "", _xlfn.XLOOKUP(orders!C62,customers!A61:A1061,customers!C61:C1061,,0))</f>
        <v>ccottingham1o@wikipedia.org</v>
      </c>
      <c r="H62" t="str">
        <f>_xlfn.XLOOKUP(C62, customers!$A$1:$A$1001, customers!$G$1:$G$1001,,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4">
        <f>INDEX(products!$A$1:$G$49, MATCH(orders!$D62, products!$A$1:$A$49, 0), MATCH(orders!L$1, products!$A$1:$G$1, 0))</f>
        <v>22.884999999999998</v>
      </c>
      <c r="M62" s="4">
        <f t="shared" si="0"/>
        <v>114.42499999999998</v>
      </c>
      <c r="N62" t="str">
        <f t="shared" si="1"/>
        <v>Arabica</v>
      </c>
      <c r="O62" t="str">
        <f t="shared" si="2"/>
        <v>Dark</v>
      </c>
      <c r="P62" t="str">
        <f>_xlfn.XLOOKUP(Orders[[#This Row],[Customer ID]], customers!$A$1:$A$1001, customers!$I$1:$I$1001,, 0)</f>
        <v>No</v>
      </c>
    </row>
    <row r="63" spans="1:16" x14ac:dyDescent="0.3">
      <c r="A63" t="s">
        <v>833</v>
      </c>
      <c r="B63" s="3">
        <v>43521</v>
      </c>
      <c r="C63" t="s">
        <v>834</v>
      </c>
      <c r="D63" t="s">
        <v>6172</v>
      </c>
      <c r="E63">
        <v>5</v>
      </c>
      <c r="F63" t="str">
        <f>_xlfn.XLOOKUP(C63,customers!$A$2:$A$1001,customers!$B$2:$B$1001,,0)</f>
        <v>Pammi Endacott</v>
      </c>
      <c r="G63" t="str">
        <f>IF(_xlfn.XLOOKUP(orders!C63,customers!A62:A1062,customers!C62:C1062,,0) = 0, "", _xlfn.XLOOKUP(orders!C63,customers!A62:A1062,customers!C62:C1062,,0))</f>
        <v/>
      </c>
      <c r="H63" t="str">
        <f>_xlfn.XLOOKUP(C63, customers!$A$1:$A$1001, customers!$G$1:$G$1001,,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4">
        <f>INDEX(products!$A$1:$G$49, MATCH(orders!$D63, products!$A$1:$A$49, 0), MATCH(orders!L$1, products!$A$1:$G$1, 0))</f>
        <v>5.3699999999999992</v>
      </c>
      <c r="M63" s="4">
        <f t="shared" si="0"/>
        <v>26.849999999999994</v>
      </c>
      <c r="N63" t="str">
        <f t="shared" si="1"/>
        <v>Robusta</v>
      </c>
      <c r="O63" t="str">
        <f t="shared" si="2"/>
        <v>Dark</v>
      </c>
      <c r="P63" t="str">
        <f>_xlfn.XLOOKUP(Orders[[#This Row],[Customer ID]], customers!$A$1:$A$1001, customers!$I$1:$I$1001,, 0)</f>
        <v>Yes</v>
      </c>
    </row>
    <row r="64" spans="1:16" x14ac:dyDescent="0.3">
      <c r="A64" t="s">
        <v>838</v>
      </c>
      <c r="B64" s="3">
        <v>43505</v>
      </c>
      <c r="C64" t="s">
        <v>839</v>
      </c>
      <c r="D64" t="s">
        <v>6145</v>
      </c>
      <c r="E64">
        <v>5</v>
      </c>
      <c r="F64" t="str">
        <f>_xlfn.XLOOKUP(C64,customers!$A$2:$A$1001,customers!$B$2:$B$1001,,0)</f>
        <v>Nona Linklater</v>
      </c>
      <c r="G64" t="str">
        <f>IF(_xlfn.XLOOKUP(orders!C64,customers!A63:A1063,customers!C63:C1063,,0) = 0, "", _xlfn.XLOOKUP(orders!C64,customers!A63:A1063,customers!C63:C1063,,0))</f>
        <v/>
      </c>
      <c r="H64" t="str">
        <f>_xlfn.XLOOKUP(C64, customers!$A$1:$A$1001, customers!$G$1:$G$1001,,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4">
        <f>INDEX(products!$A$1:$G$49, MATCH(orders!$D64, products!$A$1:$A$49, 0), MATCH(orders!L$1, products!$A$1:$G$1, 0))</f>
        <v>4.7549999999999999</v>
      </c>
      <c r="M64" s="4">
        <f t="shared" si="0"/>
        <v>23.774999999999999</v>
      </c>
      <c r="N64" t="str">
        <f t="shared" si="1"/>
        <v>Liberica</v>
      </c>
      <c r="O64" t="str">
        <f t="shared" si="2"/>
        <v>Light</v>
      </c>
      <c r="P64" t="str">
        <f>_xlfn.XLOOKUP(Orders[[#This Row],[Customer ID]], customers!$A$1:$A$1001, customers!$I$1:$I$1001,, 0)</f>
        <v>Yes</v>
      </c>
    </row>
    <row r="65" spans="1:16" x14ac:dyDescent="0.3">
      <c r="A65" t="s">
        <v>843</v>
      </c>
      <c r="B65" s="3">
        <v>43868</v>
      </c>
      <c r="C65" t="s">
        <v>844</v>
      </c>
      <c r="D65" t="s">
        <v>6157</v>
      </c>
      <c r="E65">
        <v>1</v>
      </c>
      <c r="F65" t="str">
        <f>_xlfn.XLOOKUP(C65,customers!$A$2:$A$1001,customers!$B$2:$B$1001,,0)</f>
        <v>Annadiane Dykes</v>
      </c>
      <c r="G65" t="str">
        <f>IF(_xlfn.XLOOKUP(orders!C65,customers!A64:A1064,customers!C64:C1064,,0) = 0, "", _xlfn.XLOOKUP(orders!C65,customers!A64:A1064,customers!C64:C1064,,0))</f>
        <v>adykes1r@eventbrite.com</v>
      </c>
      <c r="H65" t="str">
        <f>_xlfn.XLOOKUP(C65, customers!$A$1:$A$1001, customers!$G$1:$G$1001,,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4">
        <f>INDEX(products!$A$1:$G$49, MATCH(orders!$D65, products!$A$1:$A$49, 0), MATCH(orders!L$1, products!$A$1:$G$1, 0))</f>
        <v>6.75</v>
      </c>
      <c r="M65" s="4">
        <f t="shared" si="0"/>
        <v>6.75</v>
      </c>
      <c r="N65" t="str">
        <f t="shared" si="1"/>
        <v>Arabica</v>
      </c>
      <c r="O65" t="str">
        <f t="shared" si="2"/>
        <v>Medium</v>
      </c>
      <c r="P65" t="str">
        <f>_xlfn.XLOOKUP(Orders[[#This Row],[Customer ID]], customers!$A$1:$A$1001, customers!$I$1:$I$1001,, 0)</f>
        <v>No</v>
      </c>
    </row>
    <row r="66" spans="1:16" x14ac:dyDescent="0.3">
      <c r="A66" t="s">
        <v>849</v>
      </c>
      <c r="B66" s="3">
        <v>43913</v>
      </c>
      <c r="C66" t="s">
        <v>850</v>
      </c>
      <c r="D66" t="s">
        <v>6146</v>
      </c>
      <c r="E66">
        <v>6</v>
      </c>
      <c r="F66" t="str">
        <f>_xlfn.XLOOKUP(C66,customers!$A$2:$A$1001,customers!$B$2:$B$1001,,0)</f>
        <v>Felecia Dodgson</v>
      </c>
      <c r="G66" t="str">
        <f>IF(_xlfn.XLOOKUP(orders!C66,customers!A65:A1065,customers!C65:C1065,,0) = 0, "", _xlfn.XLOOKUP(orders!C66,customers!A65:A1065,customers!C65:C1065,,0))</f>
        <v/>
      </c>
      <c r="H66" t="str">
        <f>_xlfn.XLOOKUP(C66, customers!$A$1:$A$1001, customers!$G$1:$G$1001,,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4">
        <f>INDEX(products!$A$1:$G$49, MATCH(orders!$D66, products!$A$1:$A$49, 0), MATCH(orders!L$1, products!$A$1:$G$1, 0))</f>
        <v>5.97</v>
      </c>
      <c r="M66" s="4">
        <f t="shared" si="0"/>
        <v>35.82</v>
      </c>
      <c r="N66" t="str">
        <f t="shared" si="1"/>
        <v>Robusta</v>
      </c>
      <c r="O66" t="str">
        <f t="shared" si="2"/>
        <v>Medium</v>
      </c>
      <c r="P66" t="str">
        <f>_xlfn.XLOOKUP(Orders[[#This Row],[Customer ID]], customers!$A$1:$A$1001, customers!$I$1:$I$1001,, 0)</f>
        <v>Yes</v>
      </c>
    </row>
    <row r="67" spans="1:16" x14ac:dyDescent="0.3">
      <c r="A67" t="s">
        <v>854</v>
      </c>
      <c r="B67" s="3">
        <v>44626</v>
      </c>
      <c r="C67" t="s">
        <v>855</v>
      </c>
      <c r="D67" t="s">
        <v>6149</v>
      </c>
      <c r="E67">
        <v>4</v>
      </c>
      <c r="F67" t="str">
        <f>_xlfn.XLOOKUP(C67,customers!$A$2:$A$1001,customers!$B$2:$B$1001,,0)</f>
        <v>Angelia Cockrem</v>
      </c>
      <c r="G67" t="str">
        <f>IF(_xlfn.XLOOKUP(orders!C67,customers!A66:A1066,customers!C66:C1066,,0) = 0, "", _xlfn.XLOOKUP(orders!C67,customers!A66:A1066,customers!C66:C1066,,0))</f>
        <v>acockrem1t@engadget.com</v>
      </c>
      <c r="H67" t="str">
        <f>_xlfn.XLOOKUP(C67, customers!$A$1:$A$1001, customers!$G$1:$G$1001,,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4">
        <f>INDEX(products!$A$1:$G$49, MATCH(orders!$D67, products!$A$1:$A$49, 0), MATCH(orders!L$1, products!$A$1:$G$1, 0))</f>
        <v>20.584999999999997</v>
      </c>
      <c r="M67" s="4">
        <f t="shared" ref="M67:M130" si="3">L67*E67</f>
        <v>82.339999999999989</v>
      </c>
      <c r="N67" t="str">
        <f t="shared" ref="N67:N130" si="4">IF(I67 = "Rob", "Robusta", IF(I67 = "Exc", "Excelsa", IF(I67 = "Ara", "Arabica", IF(I67 = "Lib", "Liberica"))))</f>
        <v>Robusta</v>
      </c>
      <c r="O67" t="str">
        <f t="shared" ref="O67:O130" si="5">IF(J67 = "M", "Medium", IF(J67 = "L", "Light", IF(J67 = "D", "Dark")))</f>
        <v>Dark</v>
      </c>
      <c r="P67" t="str">
        <f>_xlfn.XLOOKUP(Orders[[#This Row],[Customer ID]], customers!$A$1:$A$1001, customers!$I$1:$I$1001,, 0)</f>
        <v>Yes</v>
      </c>
    </row>
    <row r="68" spans="1:16" x14ac:dyDescent="0.3">
      <c r="A68" t="s">
        <v>860</v>
      </c>
      <c r="B68" s="3">
        <v>44666</v>
      </c>
      <c r="C68" t="s">
        <v>861</v>
      </c>
      <c r="D68" t="s">
        <v>6173</v>
      </c>
      <c r="E68">
        <v>1</v>
      </c>
      <c r="F68" t="str">
        <f>_xlfn.XLOOKUP(C68,customers!$A$2:$A$1001,customers!$B$2:$B$1001,,0)</f>
        <v>Belvia Umpleby</v>
      </c>
      <c r="G68" t="str">
        <f>IF(_xlfn.XLOOKUP(orders!C68,customers!A67:A1067,customers!C67:C1067,,0) = 0, "", _xlfn.XLOOKUP(orders!C68,customers!A67:A1067,customers!C67:C1067,,0))</f>
        <v>bumpleby1u@soundcloud.com</v>
      </c>
      <c r="H68" t="str">
        <f>_xlfn.XLOOKUP(C68, customers!$A$1:$A$1001, customers!$G$1:$G$1001,,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4">
        <f>INDEX(products!$A$1:$G$49, MATCH(orders!$D68, products!$A$1:$A$49, 0), MATCH(orders!L$1, products!$A$1:$G$1, 0))</f>
        <v>7.169999999999999</v>
      </c>
      <c r="M68" s="4">
        <f t="shared" si="3"/>
        <v>7.169999999999999</v>
      </c>
      <c r="N68" t="str">
        <f t="shared" si="4"/>
        <v>Robusta</v>
      </c>
      <c r="O68" t="str">
        <f t="shared" si="5"/>
        <v>Light</v>
      </c>
      <c r="P68" t="str">
        <f>_xlfn.XLOOKUP(Orders[[#This Row],[Customer ID]], customers!$A$1:$A$1001, customers!$I$1:$I$1001,, 0)</f>
        <v>Yes</v>
      </c>
    </row>
    <row r="69" spans="1:16" x14ac:dyDescent="0.3">
      <c r="A69" t="s">
        <v>866</v>
      </c>
      <c r="B69" s="3">
        <v>44519</v>
      </c>
      <c r="C69" t="s">
        <v>867</v>
      </c>
      <c r="D69" t="s">
        <v>6145</v>
      </c>
      <c r="E69">
        <v>2</v>
      </c>
      <c r="F69" t="str">
        <f>_xlfn.XLOOKUP(C69,customers!$A$2:$A$1001,customers!$B$2:$B$1001,,0)</f>
        <v>Nat Saleway</v>
      </c>
      <c r="G69" t="str">
        <f>IF(_xlfn.XLOOKUP(orders!C69,customers!A68:A1068,customers!C68:C1068,,0) = 0, "", _xlfn.XLOOKUP(orders!C69,customers!A68:A1068,customers!C68:C1068,,0))</f>
        <v>nsaleway1v@dedecms.com</v>
      </c>
      <c r="H69" t="str">
        <f>_xlfn.XLOOKUP(C69, customers!$A$1:$A$1001, customers!$G$1:$G$1001,,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4">
        <f>INDEX(products!$A$1:$G$49, MATCH(orders!$D69, products!$A$1:$A$49, 0), MATCH(orders!L$1, products!$A$1:$G$1, 0))</f>
        <v>4.7549999999999999</v>
      </c>
      <c r="M69" s="4">
        <f t="shared" si="3"/>
        <v>9.51</v>
      </c>
      <c r="N69" t="str">
        <f t="shared" si="4"/>
        <v>Liberica</v>
      </c>
      <c r="O69" t="str">
        <f t="shared" si="5"/>
        <v>Light</v>
      </c>
      <c r="P69" t="str">
        <f>_xlfn.XLOOKUP(Orders[[#This Row],[Customer ID]], customers!$A$1:$A$1001, customers!$I$1:$I$1001,, 0)</f>
        <v>No</v>
      </c>
    </row>
    <row r="70" spans="1:16" x14ac:dyDescent="0.3">
      <c r="A70" t="s">
        <v>872</v>
      </c>
      <c r="B70" s="3">
        <v>43754</v>
      </c>
      <c r="C70" t="s">
        <v>873</v>
      </c>
      <c r="D70" t="s">
        <v>6174</v>
      </c>
      <c r="E70">
        <v>1</v>
      </c>
      <c r="F70" t="str">
        <f>_xlfn.XLOOKUP(C70,customers!$A$2:$A$1001,customers!$B$2:$B$1001,,0)</f>
        <v>Hayward Goulter</v>
      </c>
      <c r="G70" t="str">
        <f>IF(_xlfn.XLOOKUP(orders!C70,customers!A69:A1069,customers!C69:C1069,,0) = 0, "", _xlfn.XLOOKUP(orders!C70,customers!A69:A1069,customers!C69:C1069,,0))</f>
        <v>hgoulter1w@abc.net.au</v>
      </c>
      <c r="H70" t="str">
        <f>_xlfn.XLOOKUP(C70, customers!$A$1:$A$1001, customers!$G$1:$G$1001,,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4">
        <f>INDEX(products!$A$1:$G$49, MATCH(orders!$D70, products!$A$1:$A$49, 0), MATCH(orders!L$1, products!$A$1:$G$1, 0))</f>
        <v>2.9849999999999999</v>
      </c>
      <c r="M70" s="4">
        <f t="shared" si="3"/>
        <v>2.9849999999999999</v>
      </c>
      <c r="N70" t="str">
        <f t="shared" si="4"/>
        <v>Robusta</v>
      </c>
      <c r="O70" t="str">
        <f t="shared" si="5"/>
        <v>Medium</v>
      </c>
      <c r="P70" t="str">
        <f>_xlfn.XLOOKUP(Orders[[#This Row],[Customer ID]], customers!$A$1:$A$1001, customers!$I$1:$I$1001,, 0)</f>
        <v>No</v>
      </c>
    </row>
    <row r="71" spans="1:16" x14ac:dyDescent="0.3">
      <c r="A71" t="s">
        <v>878</v>
      </c>
      <c r="B71" s="3">
        <v>43795</v>
      </c>
      <c r="C71" t="s">
        <v>879</v>
      </c>
      <c r="D71" t="s">
        <v>6138</v>
      </c>
      <c r="E71">
        <v>6</v>
      </c>
      <c r="F71" t="str">
        <f>_xlfn.XLOOKUP(C71,customers!$A$2:$A$1001,customers!$B$2:$B$1001,,0)</f>
        <v>Gay Rizzello</v>
      </c>
      <c r="G71" t="str">
        <f>IF(_xlfn.XLOOKUP(orders!C71,customers!A70:A1070,customers!C70:C1070,,0) = 0, "", _xlfn.XLOOKUP(orders!C71,customers!A70:A1070,customers!C70:C1070,,0))</f>
        <v>grizzello1x@symantec.com</v>
      </c>
      <c r="H71" t="str">
        <f>_xlfn.XLOOKUP(C71, customers!$A$1:$A$1001, customers!$G$1:$G$1001,,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4">
        <f>INDEX(products!$A$1:$G$49, MATCH(orders!$D71, products!$A$1:$A$49, 0), MATCH(orders!L$1, products!$A$1:$G$1, 0))</f>
        <v>9.9499999999999993</v>
      </c>
      <c r="M71" s="4">
        <f t="shared" si="3"/>
        <v>59.699999999999996</v>
      </c>
      <c r="N71" t="str">
        <f t="shared" si="4"/>
        <v>Robusta</v>
      </c>
      <c r="O71" t="str">
        <f t="shared" si="5"/>
        <v>Medium</v>
      </c>
      <c r="P71" t="str">
        <f>_xlfn.XLOOKUP(Orders[[#This Row],[Customer ID]], customers!$A$1:$A$1001, customers!$I$1:$I$1001,, 0)</f>
        <v>Yes</v>
      </c>
    </row>
    <row r="72" spans="1:16" x14ac:dyDescent="0.3">
      <c r="A72" t="s">
        <v>885</v>
      </c>
      <c r="B72" s="3">
        <v>43646</v>
      </c>
      <c r="C72" t="s">
        <v>886</v>
      </c>
      <c r="D72" t="s">
        <v>6148</v>
      </c>
      <c r="E72">
        <v>4</v>
      </c>
      <c r="F72" t="str">
        <f>_xlfn.XLOOKUP(C72,customers!$A$2:$A$1001,customers!$B$2:$B$1001,,0)</f>
        <v>Shannon List</v>
      </c>
      <c r="G72" t="str">
        <f>IF(_xlfn.XLOOKUP(orders!C72,customers!A71:A1071,customers!C71:C1071,,0) = 0, "", _xlfn.XLOOKUP(orders!C72,customers!A71:A1071,customers!C71:C1071,,0))</f>
        <v>slist1y@mapquest.com</v>
      </c>
      <c r="H72" t="str">
        <f>_xlfn.XLOOKUP(C72, customers!$A$1:$A$1001, customers!$G$1:$G$1001,,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4">
        <f>INDEX(products!$A$1:$G$49, MATCH(orders!$D72, products!$A$1:$A$49, 0), MATCH(orders!L$1, products!$A$1:$G$1, 0))</f>
        <v>34.154999999999994</v>
      </c>
      <c r="M72" s="4">
        <f t="shared" si="3"/>
        <v>136.61999999999998</v>
      </c>
      <c r="N72" t="str">
        <f t="shared" si="4"/>
        <v>Excelsa</v>
      </c>
      <c r="O72" t="str">
        <f t="shared" si="5"/>
        <v>Light</v>
      </c>
      <c r="P72" t="str">
        <f>_xlfn.XLOOKUP(Orders[[#This Row],[Customer ID]], customers!$A$1:$A$1001, customers!$I$1:$I$1001,, 0)</f>
        <v>No</v>
      </c>
    </row>
    <row r="73" spans="1:16" x14ac:dyDescent="0.3">
      <c r="A73" t="s">
        <v>891</v>
      </c>
      <c r="B73" s="3">
        <v>44200</v>
      </c>
      <c r="C73" t="s">
        <v>892</v>
      </c>
      <c r="D73" t="s">
        <v>6145</v>
      </c>
      <c r="E73">
        <v>2</v>
      </c>
      <c r="F73" t="str">
        <f>_xlfn.XLOOKUP(C73,customers!$A$2:$A$1001,customers!$B$2:$B$1001,,0)</f>
        <v>Shirlene Edmondson</v>
      </c>
      <c r="G73" t="str">
        <f>IF(_xlfn.XLOOKUP(orders!C73,customers!A72:A1072,customers!C72:C1072,,0) = 0, "", _xlfn.XLOOKUP(orders!C73,customers!A72:A1072,customers!C72:C1072,,0))</f>
        <v>sedmondson1z@theguardian.com</v>
      </c>
      <c r="H73" t="str">
        <f>_xlfn.XLOOKUP(C73, customers!$A$1:$A$1001, customers!$G$1:$G$1001,,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4">
        <f>INDEX(products!$A$1:$G$49, MATCH(orders!$D73, products!$A$1:$A$49, 0), MATCH(orders!L$1, products!$A$1:$G$1, 0))</f>
        <v>4.7549999999999999</v>
      </c>
      <c r="M73" s="4">
        <f t="shared" si="3"/>
        <v>9.51</v>
      </c>
      <c r="N73" t="str">
        <f t="shared" si="4"/>
        <v>Liberica</v>
      </c>
      <c r="O73" t="str">
        <f t="shared" si="5"/>
        <v>Light</v>
      </c>
      <c r="P73" t="str">
        <f>_xlfn.XLOOKUP(Orders[[#This Row],[Customer ID]], customers!$A$1:$A$1001, customers!$I$1:$I$1001,, 0)</f>
        <v>No</v>
      </c>
    </row>
    <row r="74" spans="1:16" x14ac:dyDescent="0.3">
      <c r="A74" t="s">
        <v>897</v>
      </c>
      <c r="B74" s="3">
        <v>44131</v>
      </c>
      <c r="C74" t="s">
        <v>898</v>
      </c>
      <c r="D74" t="s">
        <v>6175</v>
      </c>
      <c r="E74">
        <v>3</v>
      </c>
      <c r="F74" t="str">
        <f>_xlfn.XLOOKUP(C74,customers!$A$2:$A$1001,customers!$B$2:$B$1001,,0)</f>
        <v>Aurlie McCarl</v>
      </c>
      <c r="G74" t="str">
        <f>IF(_xlfn.XLOOKUP(orders!C74,customers!A73:A1073,customers!C73:C1073,,0) = 0, "", _xlfn.XLOOKUP(orders!C74,customers!A73:A1073,customers!C73:C1073,,0))</f>
        <v/>
      </c>
      <c r="H74" t="str">
        <f>_xlfn.XLOOKUP(C74, customers!$A$1:$A$1001, customers!$G$1:$G$1001,,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4">
        <f>INDEX(products!$A$1:$G$49, MATCH(orders!$D74, products!$A$1:$A$49, 0), MATCH(orders!L$1, products!$A$1:$G$1, 0))</f>
        <v>25.874999999999996</v>
      </c>
      <c r="M74" s="4">
        <f t="shared" si="3"/>
        <v>77.624999999999986</v>
      </c>
      <c r="N74" t="str">
        <f t="shared" si="4"/>
        <v>Arabica</v>
      </c>
      <c r="O74" t="str">
        <f t="shared" si="5"/>
        <v>Medium</v>
      </c>
      <c r="P74" t="str">
        <f>_xlfn.XLOOKUP(Orders[[#This Row],[Customer ID]], customers!$A$1:$A$1001, customers!$I$1:$I$1001,, 0)</f>
        <v>No</v>
      </c>
    </row>
    <row r="75" spans="1:16" x14ac:dyDescent="0.3">
      <c r="A75" t="s">
        <v>902</v>
      </c>
      <c r="B75" s="3">
        <v>44362</v>
      </c>
      <c r="C75" t="s">
        <v>903</v>
      </c>
      <c r="D75" t="s">
        <v>6159</v>
      </c>
      <c r="E75">
        <v>5</v>
      </c>
      <c r="F75" t="str">
        <f>_xlfn.XLOOKUP(C75,customers!$A$2:$A$1001,customers!$B$2:$B$1001,,0)</f>
        <v>Alikee Carryer</v>
      </c>
      <c r="G75" t="str">
        <f>IF(_xlfn.XLOOKUP(orders!C75,customers!A74:A1074,customers!C74:C1074,,0) = 0, "", _xlfn.XLOOKUP(orders!C75,customers!A74:A1074,customers!C74:C1074,,0))</f>
        <v/>
      </c>
      <c r="H75" t="str">
        <f>_xlfn.XLOOKUP(C75, customers!$A$1:$A$1001, customers!$G$1:$G$1001,,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4">
        <f>INDEX(products!$A$1:$G$49, MATCH(orders!$D75, products!$A$1:$A$49, 0), MATCH(orders!L$1, products!$A$1:$G$1, 0))</f>
        <v>4.3650000000000002</v>
      </c>
      <c r="M75" s="4">
        <f t="shared" si="3"/>
        <v>21.825000000000003</v>
      </c>
      <c r="N75" t="str">
        <f t="shared" si="4"/>
        <v>Liberica</v>
      </c>
      <c r="O75" t="str">
        <f t="shared" si="5"/>
        <v>Medium</v>
      </c>
      <c r="P75" t="str">
        <f>_xlfn.XLOOKUP(Orders[[#This Row],[Customer ID]], customers!$A$1:$A$1001, customers!$I$1:$I$1001,, 0)</f>
        <v>Yes</v>
      </c>
    </row>
    <row r="76" spans="1:16" x14ac:dyDescent="0.3">
      <c r="A76" t="s">
        <v>907</v>
      </c>
      <c r="B76" s="3">
        <v>44396</v>
      </c>
      <c r="C76" t="s">
        <v>908</v>
      </c>
      <c r="D76" t="s">
        <v>6176</v>
      </c>
      <c r="E76">
        <v>2</v>
      </c>
      <c r="F76" t="str">
        <f>_xlfn.XLOOKUP(C76,customers!$A$2:$A$1001,customers!$B$2:$B$1001,,0)</f>
        <v>Jennifer Rangall</v>
      </c>
      <c r="G76" t="str">
        <f>IF(_xlfn.XLOOKUP(orders!C76,customers!A75:A1075,customers!C75:C1075,,0) = 0, "", _xlfn.XLOOKUP(orders!C76,customers!A75:A1075,customers!C75:C1075,,0))</f>
        <v>jrangall22@newsvine.com</v>
      </c>
      <c r="H76" t="str">
        <f>_xlfn.XLOOKUP(C76, customers!$A$1:$A$1001, customers!$G$1:$G$1001,,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4">
        <f>INDEX(products!$A$1:$G$49, MATCH(orders!$D76, products!$A$1:$A$49, 0), MATCH(orders!L$1, products!$A$1:$G$1, 0))</f>
        <v>8.91</v>
      </c>
      <c r="M76" s="4">
        <f t="shared" si="3"/>
        <v>17.82</v>
      </c>
      <c r="N76" t="str">
        <f t="shared" si="4"/>
        <v>Excelsa</v>
      </c>
      <c r="O76" t="str">
        <f t="shared" si="5"/>
        <v>Light</v>
      </c>
      <c r="P76" t="str">
        <f>_xlfn.XLOOKUP(Orders[[#This Row],[Customer ID]], customers!$A$1:$A$1001, customers!$I$1:$I$1001,, 0)</f>
        <v>Yes</v>
      </c>
    </row>
    <row r="77" spans="1:16" x14ac:dyDescent="0.3">
      <c r="A77" t="s">
        <v>913</v>
      </c>
      <c r="B77" s="3">
        <v>44400</v>
      </c>
      <c r="C77" t="s">
        <v>914</v>
      </c>
      <c r="D77" t="s">
        <v>6177</v>
      </c>
      <c r="E77">
        <v>6</v>
      </c>
      <c r="F77" t="str">
        <f>_xlfn.XLOOKUP(C77,customers!$A$2:$A$1001,customers!$B$2:$B$1001,,0)</f>
        <v>Kipper Boorn</v>
      </c>
      <c r="G77" t="str">
        <f>IF(_xlfn.XLOOKUP(orders!C77,customers!A76:A1076,customers!C76:C1076,,0) = 0, "", _xlfn.XLOOKUP(orders!C77,customers!A76:A1076,customers!C76:C1076,,0))</f>
        <v>kboorn23@ezinearticles.com</v>
      </c>
      <c r="H77" t="str">
        <f>_xlfn.XLOOKUP(C77, customers!$A$1:$A$1001, customers!$G$1:$G$1001,,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4">
        <f>INDEX(products!$A$1:$G$49, MATCH(orders!$D77, products!$A$1:$A$49, 0), MATCH(orders!L$1, products!$A$1:$G$1, 0))</f>
        <v>8.9499999999999993</v>
      </c>
      <c r="M77" s="4">
        <f t="shared" si="3"/>
        <v>53.699999999999996</v>
      </c>
      <c r="N77" t="str">
        <f t="shared" si="4"/>
        <v>Robusta</v>
      </c>
      <c r="O77" t="str">
        <f t="shared" si="5"/>
        <v>Dark</v>
      </c>
      <c r="P77" t="str">
        <f>_xlfn.XLOOKUP(Orders[[#This Row],[Customer ID]], customers!$A$1:$A$1001, customers!$I$1:$I$1001,, 0)</f>
        <v>Yes</v>
      </c>
    </row>
    <row r="78" spans="1:16" x14ac:dyDescent="0.3">
      <c r="A78" t="s">
        <v>919</v>
      </c>
      <c r="B78" s="3">
        <v>43855</v>
      </c>
      <c r="C78" t="s">
        <v>920</v>
      </c>
      <c r="D78" t="s">
        <v>6178</v>
      </c>
      <c r="E78">
        <v>1</v>
      </c>
      <c r="F78" t="str">
        <f>_xlfn.XLOOKUP(C78,customers!$A$2:$A$1001,customers!$B$2:$B$1001,,0)</f>
        <v>Melania Beadle</v>
      </c>
      <c r="G78" t="str">
        <f>IF(_xlfn.XLOOKUP(orders!C78,customers!A77:A1077,customers!C77:C1077,,0) = 0, "", _xlfn.XLOOKUP(orders!C78,customers!A77:A1077,customers!C77:C1077,,0))</f>
        <v/>
      </c>
      <c r="H78" t="str">
        <f>_xlfn.XLOOKUP(C78, customers!$A$1:$A$1001, customers!$G$1:$G$1001,,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4">
        <f>INDEX(products!$A$1:$G$49, MATCH(orders!$D78, products!$A$1:$A$49, 0), MATCH(orders!L$1, products!$A$1:$G$1, 0))</f>
        <v>3.5849999999999995</v>
      </c>
      <c r="M78" s="4">
        <f t="shared" si="3"/>
        <v>3.5849999999999995</v>
      </c>
      <c r="N78" t="str">
        <f t="shared" si="4"/>
        <v>Robusta</v>
      </c>
      <c r="O78" t="str">
        <f t="shared" si="5"/>
        <v>Light</v>
      </c>
      <c r="P78" t="str">
        <f>_xlfn.XLOOKUP(Orders[[#This Row],[Customer ID]], customers!$A$1:$A$1001, customers!$I$1:$I$1001,, 0)</f>
        <v>Yes</v>
      </c>
    </row>
    <row r="79" spans="1:16" x14ac:dyDescent="0.3">
      <c r="A79" t="s">
        <v>924</v>
      </c>
      <c r="B79" s="3">
        <v>43594</v>
      </c>
      <c r="C79" t="s">
        <v>925</v>
      </c>
      <c r="D79" t="s">
        <v>6153</v>
      </c>
      <c r="E79">
        <v>2</v>
      </c>
      <c r="F79" t="str">
        <f>_xlfn.XLOOKUP(C79,customers!$A$2:$A$1001,customers!$B$2:$B$1001,,0)</f>
        <v>Colene Elgey</v>
      </c>
      <c r="G79" t="str">
        <f>IF(_xlfn.XLOOKUP(orders!C79,customers!A78:A1078,customers!C78:C1078,,0) = 0, "", _xlfn.XLOOKUP(orders!C79,customers!A78:A1078,customers!C78:C1078,,0))</f>
        <v>celgey25@webs.com</v>
      </c>
      <c r="H79" t="str">
        <f>_xlfn.XLOOKUP(C79, customers!$A$1:$A$1001, customers!$G$1:$G$1001,,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4">
        <f>INDEX(products!$A$1:$G$49, MATCH(orders!$D79, products!$A$1:$A$49, 0), MATCH(orders!L$1, products!$A$1:$G$1, 0))</f>
        <v>3.645</v>
      </c>
      <c r="M79" s="4">
        <f t="shared" si="3"/>
        <v>7.29</v>
      </c>
      <c r="N79" t="str">
        <f t="shared" si="4"/>
        <v>Excelsa</v>
      </c>
      <c r="O79" t="str">
        <f t="shared" si="5"/>
        <v>Dark</v>
      </c>
      <c r="P79" t="str">
        <f>_xlfn.XLOOKUP(Orders[[#This Row],[Customer ID]], customers!$A$1:$A$1001, customers!$I$1:$I$1001,, 0)</f>
        <v>No</v>
      </c>
    </row>
    <row r="80" spans="1:16" x14ac:dyDescent="0.3">
      <c r="A80" t="s">
        <v>930</v>
      </c>
      <c r="B80" s="3">
        <v>43920</v>
      </c>
      <c r="C80" t="s">
        <v>931</v>
      </c>
      <c r="D80" t="s">
        <v>6157</v>
      </c>
      <c r="E80">
        <v>6</v>
      </c>
      <c r="F80" t="str">
        <f>_xlfn.XLOOKUP(C80,customers!$A$2:$A$1001,customers!$B$2:$B$1001,,0)</f>
        <v>Lothaire Mizzi</v>
      </c>
      <c r="G80" t="str">
        <f>IF(_xlfn.XLOOKUP(orders!C80,customers!A79:A1079,customers!C79:C1079,,0) = 0, "", _xlfn.XLOOKUP(orders!C80,customers!A79:A1079,customers!C79:C1079,,0))</f>
        <v>lmizzi26@rakuten.co.jp</v>
      </c>
      <c r="H80" t="str">
        <f>_xlfn.XLOOKUP(C80, customers!$A$1:$A$1001, customers!$G$1:$G$1001,,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4">
        <f>INDEX(products!$A$1:$G$49, MATCH(orders!$D80, products!$A$1:$A$49, 0), MATCH(orders!L$1, products!$A$1:$G$1, 0))</f>
        <v>6.75</v>
      </c>
      <c r="M80" s="4">
        <f t="shared" si="3"/>
        <v>40.5</v>
      </c>
      <c r="N80" t="str">
        <f t="shared" si="4"/>
        <v>Arabica</v>
      </c>
      <c r="O80" t="str">
        <f t="shared" si="5"/>
        <v>Medium</v>
      </c>
      <c r="P80" t="str">
        <f>_xlfn.XLOOKUP(Orders[[#This Row],[Customer ID]], customers!$A$1:$A$1001, customers!$I$1:$I$1001,, 0)</f>
        <v>Yes</v>
      </c>
    </row>
    <row r="81" spans="1:16" x14ac:dyDescent="0.3">
      <c r="A81" t="s">
        <v>936</v>
      </c>
      <c r="B81" s="3">
        <v>44633</v>
      </c>
      <c r="C81" t="s">
        <v>937</v>
      </c>
      <c r="D81" t="s">
        <v>6179</v>
      </c>
      <c r="E81">
        <v>4</v>
      </c>
      <c r="F81" t="str">
        <f>_xlfn.XLOOKUP(C81,customers!$A$2:$A$1001,customers!$B$2:$B$1001,,0)</f>
        <v>Cletis Giacomazzo</v>
      </c>
      <c r="G81" t="str">
        <f>IF(_xlfn.XLOOKUP(orders!C81,customers!A80:A1080,customers!C80:C1080,,0) = 0, "", _xlfn.XLOOKUP(orders!C81,customers!A80:A1080,customers!C80:C1080,,0))</f>
        <v>cgiacomazzo27@jigsy.com</v>
      </c>
      <c r="H81" t="str">
        <f>_xlfn.XLOOKUP(C81, customers!$A$1:$A$1001, customers!$G$1:$G$1001,,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4">
        <f>INDEX(products!$A$1:$G$49, MATCH(orders!$D81, products!$A$1:$A$49, 0), MATCH(orders!L$1, products!$A$1:$G$1, 0))</f>
        <v>11.95</v>
      </c>
      <c r="M81" s="4">
        <f t="shared" si="3"/>
        <v>47.8</v>
      </c>
      <c r="N81" t="str">
        <f t="shared" si="4"/>
        <v>Robusta</v>
      </c>
      <c r="O81" t="str">
        <f t="shared" si="5"/>
        <v>Light</v>
      </c>
      <c r="P81" t="str">
        <f>_xlfn.XLOOKUP(Orders[[#This Row],[Customer ID]], customers!$A$1:$A$1001, customers!$I$1:$I$1001,, 0)</f>
        <v>No</v>
      </c>
    </row>
    <row r="82" spans="1:16" x14ac:dyDescent="0.3">
      <c r="A82" t="s">
        <v>942</v>
      </c>
      <c r="B82" s="3">
        <v>43572</v>
      </c>
      <c r="C82" t="s">
        <v>943</v>
      </c>
      <c r="D82" t="s">
        <v>6180</v>
      </c>
      <c r="E82">
        <v>5</v>
      </c>
      <c r="F82" t="str">
        <f>_xlfn.XLOOKUP(C82,customers!$A$2:$A$1001,customers!$B$2:$B$1001,,0)</f>
        <v>Ami Arnow</v>
      </c>
      <c r="G82" t="str">
        <f>IF(_xlfn.XLOOKUP(orders!C82,customers!A81:A1081,customers!C81:C1081,,0) = 0, "", _xlfn.XLOOKUP(orders!C82,customers!A81:A1081,customers!C81:C1081,,0))</f>
        <v>aarnow28@arizona.edu</v>
      </c>
      <c r="H82" t="str">
        <f>_xlfn.XLOOKUP(C82, customers!$A$1:$A$1001, customers!$G$1:$G$1001,,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4">
        <f>INDEX(products!$A$1:$G$49, MATCH(orders!$D82, products!$A$1:$A$49, 0), MATCH(orders!L$1, products!$A$1:$G$1, 0))</f>
        <v>7.77</v>
      </c>
      <c r="M82" s="4">
        <f t="shared" si="3"/>
        <v>38.849999999999994</v>
      </c>
      <c r="N82" t="str">
        <f t="shared" si="4"/>
        <v>Arabica</v>
      </c>
      <c r="O82" t="str">
        <f t="shared" si="5"/>
        <v>Light</v>
      </c>
      <c r="P82" t="str">
        <f>_xlfn.XLOOKUP(Orders[[#This Row],[Customer ID]], customers!$A$1:$A$1001, customers!$I$1:$I$1001,, 0)</f>
        <v>Yes</v>
      </c>
    </row>
    <row r="83" spans="1:16" x14ac:dyDescent="0.3">
      <c r="A83" t="s">
        <v>948</v>
      </c>
      <c r="B83" s="3">
        <v>43763</v>
      </c>
      <c r="C83" t="s">
        <v>949</v>
      </c>
      <c r="D83" t="s">
        <v>6164</v>
      </c>
      <c r="E83">
        <v>3</v>
      </c>
      <c r="F83" t="str">
        <f>_xlfn.XLOOKUP(C83,customers!$A$2:$A$1001,customers!$B$2:$B$1001,,0)</f>
        <v>Sheppard Yann</v>
      </c>
      <c r="G83" t="str">
        <f>IF(_xlfn.XLOOKUP(orders!C83,customers!A82:A1082,customers!C82:C1082,,0) = 0, "", _xlfn.XLOOKUP(orders!C83,customers!A82:A1082,customers!C82:C1082,,0))</f>
        <v>syann29@senate.gov</v>
      </c>
      <c r="H83" t="str">
        <f>_xlfn.XLOOKUP(C83, customers!$A$1:$A$1001, customers!$G$1:$G$1001,,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4">
        <f>INDEX(products!$A$1:$G$49, MATCH(orders!$D83, products!$A$1:$A$49, 0), MATCH(orders!L$1, products!$A$1:$G$1, 0))</f>
        <v>36.454999999999998</v>
      </c>
      <c r="M83" s="4">
        <f t="shared" si="3"/>
        <v>109.36499999999999</v>
      </c>
      <c r="N83" t="str">
        <f t="shared" si="4"/>
        <v>Liberica</v>
      </c>
      <c r="O83" t="str">
        <f t="shared" si="5"/>
        <v>Light</v>
      </c>
      <c r="P83" t="str">
        <f>_xlfn.XLOOKUP(Orders[[#This Row],[Customer ID]], customers!$A$1:$A$1001, customers!$I$1:$I$1001,, 0)</f>
        <v>Yes</v>
      </c>
    </row>
    <row r="84" spans="1:16" x14ac:dyDescent="0.3">
      <c r="A84" t="s">
        <v>954</v>
      </c>
      <c r="B84" s="3">
        <v>43721</v>
      </c>
      <c r="C84" t="s">
        <v>955</v>
      </c>
      <c r="D84" t="s">
        <v>6181</v>
      </c>
      <c r="E84">
        <v>3</v>
      </c>
      <c r="F84" t="str">
        <f>_xlfn.XLOOKUP(C84,customers!$A$2:$A$1001,customers!$B$2:$B$1001,,0)</f>
        <v>Bunny Naulls</v>
      </c>
      <c r="G84" t="str">
        <f>IF(_xlfn.XLOOKUP(orders!C84,customers!A83:A1083,customers!C83:C1083,,0) = 0, "", _xlfn.XLOOKUP(orders!C84,customers!A83:A1083,customers!C83:C1083,,0))</f>
        <v>bnaulls2a@tiny.cc</v>
      </c>
      <c r="H84" t="str">
        <f>_xlfn.XLOOKUP(C84, customers!$A$1:$A$1001, customers!$G$1:$G$1001,,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4">
        <f>INDEX(products!$A$1:$G$49, MATCH(orders!$D84, products!$A$1:$A$49, 0), MATCH(orders!L$1, products!$A$1:$G$1, 0))</f>
        <v>33.464999999999996</v>
      </c>
      <c r="M84" s="4">
        <f t="shared" si="3"/>
        <v>100.39499999999998</v>
      </c>
      <c r="N84" t="str">
        <f t="shared" si="4"/>
        <v>Liberica</v>
      </c>
      <c r="O84" t="str">
        <f t="shared" si="5"/>
        <v>Medium</v>
      </c>
      <c r="P84" t="str">
        <f>_xlfn.XLOOKUP(Orders[[#This Row],[Customer ID]], customers!$A$1:$A$1001, customers!$I$1:$I$1001,, 0)</f>
        <v>Yes</v>
      </c>
    </row>
    <row r="85" spans="1:16" x14ac:dyDescent="0.3">
      <c r="A85" t="s">
        <v>960</v>
      </c>
      <c r="B85" s="3">
        <v>43933</v>
      </c>
      <c r="C85" t="s">
        <v>961</v>
      </c>
      <c r="D85" t="s">
        <v>6149</v>
      </c>
      <c r="E85">
        <v>4</v>
      </c>
      <c r="F85" t="str">
        <f>_xlfn.XLOOKUP(C85,customers!$A$2:$A$1001,customers!$B$2:$B$1001,,0)</f>
        <v>Hally Lorait</v>
      </c>
      <c r="G85" t="str">
        <f>IF(_xlfn.XLOOKUP(orders!C85,customers!A84:A1084,customers!C84:C1084,,0) = 0, "", _xlfn.XLOOKUP(orders!C85,customers!A84:A1084,customers!C84:C1084,,0))</f>
        <v/>
      </c>
      <c r="H85" t="str">
        <f>_xlfn.XLOOKUP(C85, customers!$A$1:$A$1001, customers!$G$1:$G$1001,,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4">
        <f>INDEX(products!$A$1:$G$49, MATCH(orders!$D85, products!$A$1:$A$49, 0), MATCH(orders!L$1, products!$A$1:$G$1, 0))</f>
        <v>20.584999999999997</v>
      </c>
      <c r="M85" s="4">
        <f t="shared" si="3"/>
        <v>82.339999999999989</v>
      </c>
      <c r="N85" t="str">
        <f t="shared" si="4"/>
        <v>Robusta</v>
      </c>
      <c r="O85" t="str">
        <f t="shared" si="5"/>
        <v>Dark</v>
      </c>
      <c r="P85" t="str">
        <f>_xlfn.XLOOKUP(Orders[[#This Row],[Customer ID]], customers!$A$1:$A$1001, customers!$I$1:$I$1001,, 0)</f>
        <v>Yes</v>
      </c>
    </row>
    <row r="86" spans="1:16" x14ac:dyDescent="0.3">
      <c r="A86" t="s">
        <v>965</v>
      </c>
      <c r="B86" s="3">
        <v>43783</v>
      </c>
      <c r="C86" t="s">
        <v>966</v>
      </c>
      <c r="D86" t="s">
        <v>6161</v>
      </c>
      <c r="E86">
        <v>1</v>
      </c>
      <c r="F86" t="str">
        <f>_xlfn.XLOOKUP(C86,customers!$A$2:$A$1001,customers!$B$2:$B$1001,,0)</f>
        <v>Zaccaria Sherewood</v>
      </c>
      <c r="G86" t="str">
        <f>IF(_xlfn.XLOOKUP(orders!C86,customers!A85:A1085,customers!C85:C1085,,0) = 0, "", _xlfn.XLOOKUP(orders!C86,customers!A85:A1085,customers!C85:C1085,,0))</f>
        <v>zsherewood2c@apache.org</v>
      </c>
      <c r="H86" t="str">
        <f>_xlfn.XLOOKUP(C86, customers!$A$1:$A$1001, customers!$G$1:$G$1001,,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4">
        <f>INDEX(products!$A$1:$G$49, MATCH(orders!$D86, products!$A$1:$A$49, 0), MATCH(orders!L$1, products!$A$1:$G$1, 0))</f>
        <v>9.51</v>
      </c>
      <c r="M86" s="4">
        <f t="shared" si="3"/>
        <v>9.51</v>
      </c>
      <c r="N86" t="str">
        <f t="shared" si="4"/>
        <v>Liberica</v>
      </c>
      <c r="O86" t="str">
        <f t="shared" si="5"/>
        <v>Light</v>
      </c>
      <c r="P86" t="str">
        <f>_xlfn.XLOOKUP(Orders[[#This Row],[Customer ID]], customers!$A$1:$A$1001, customers!$I$1:$I$1001,, 0)</f>
        <v>No</v>
      </c>
    </row>
    <row r="87" spans="1:16" x14ac:dyDescent="0.3">
      <c r="A87" t="s">
        <v>971</v>
      </c>
      <c r="B87" s="3">
        <v>43664</v>
      </c>
      <c r="C87" t="s">
        <v>972</v>
      </c>
      <c r="D87" t="s">
        <v>6182</v>
      </c>
      <c r="E87">
        <v>3</v>
      </c>
      <c r="F87" t="str">
        <f>_xlfn.XLOOKUP(C87,customers!$A$2:$A$1001,customers!$B$2:$B$1001,,0)</f>
        <v>Jeffrey Dufaire</v>
      </c>
      <c r="G87" t="str">
        <f>IF(_xlfn.XLOOKUP(orders!C87,customers!A86:A1086,customers!C86:C1086,,0) = 0, "", _xlfn.XLOOKUP(orders!C87,customers!A86:A1086,customers!C86:C1086,,0))</f>
        <v>jdufaire2d@fc2.com</v>
      </c>
      <c r="H87" t="str">
        <f>_xlfn.XLOOKUP(C87, customers!$A$1:$A$1001, customers!$G$1:$G$1001,,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4">
        <f>INDEX(products!$A$1:$G$49, MATCH(orders!$D87, products!$A$1:$A$49, 0), MATCH(orders!L$1, products!$A$1:$G$1, 0))</f>
        <v>29.784999999999997</v>
      </c>
      <c r="M87" s="4">
        <f t="shared" si="3"/>
        <v>89.35499999999999</v>
      </c>
      <c r="N87" t="str">
        <f t="shared" si="4"/>
        <v>Arabica</v>
      </c>
      <c r="O87" t="str">
        <f t="shared" si="5"/>
        <v>Light</v>
      </c>
      <c r="P87" t="str">
        <f>_xlfn.XLOOKUP(Orders[[#This Row],[Customer ID]], customers!$A$1:$A$1001, customers!$I$1:$I$1001,, 0)</f>
        <v>No</v>
      </c>
    </row>
    <row r="88" spans="1:16" x14ac:dyDescent="0.3">
      <c r="A88" t="s">
        <v>971</v>
      </c>
      <c r="B88" s="3">
        <v>43664</v>
      </c>
      <c r="C88" t="s">
        <v>972</v>
      </c>
      <c r="D88" t="s">
        <v>6154</v>
      </c>
      <c r="E88">
        <v>4</v>
      </c>
      <c r="F88" t="str">
        <f>_xlfn.XLOOKUP(C88,customers!$A$2:$A$1001,customers!$B$2:$B$1001,,0)</f>
        <v>Jeffrey Dufaire</v>
      </c>
      <c r="G88" t="str">
        <f>IF(_xlfn.XLOOKUP(orders!C88,customers!A87:A1087,customers!C87:C1087,,0) = 0, "", _xlfn.XLOOKUP(orders!C88,customers!A87:A1087,customers!C87:C1087,,0))</f>
        <v>jdufaire2d@fc2.com</v>
      </c>
      <c r="H88" t="str">
        <f>_xlfn.XLOOKUP(C88, customers!$A$1:$A$1001, customers!$G$1:$G$1001,,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4">
        <f>INDEX(products!$A$1:$G$49, MATCH(orders!$D88, products!$A$1:$A$49, 0), MATCH(orders!L$1, products!$A$1:$G$1, 0))</f>
        <v>2.9849999999999999</v>
      </c>
      <c r="M88" s="4">
        <f t="shared" si="3"/>
        <v>11.94</v>
      </c>
      <c r="N88" t="str">
        <f t="shared" si="4"/>
        <v>Arabica</v>
      </c>
      <c r="O88" t="str">
        <f t="shared" si="5"/>
        <v>Dark</v>
      </c>
      <c r="P88" t="str">
        <f>_xlfn.XLOOKUP(Orders[[#This Row],[Customer ID]], customers!$A$1:$A$1001, customers!$I$1:$I$1001,, 0)</f>
        <v>No</v>
      </c>
    </row>
    <row r="89" spans="1:16" x14ac:dyDescent="0.3">
      <c r="A89" t="s">
        <v>980</v>
      </c>
      <c r="B89" s="3">
        <v>44289</v>
      </c>
      <c r="C89" t="s">
        <v>981</v>
      </c>
      <c r="D89" t="s">
        <v>6155</v>
      </c>
      <c r="E89">
        <v>3</v>
      </c>
      <c r="F89" t="str">
        <f>_xlfn.XLOOKUP(C89,customers!$A$2:$A$1001,customers!$B$2:$B$1001,,0)</f>
        <v>Beitris Keaveney</v>
      </c>
      <c r="G89" t="str">
        <f>IF(_xlfn.XLOOKUP(orders!C89,customers!A88:A1088,customers!C88:C1088,,0) = 0, "", _xlfn.XLOOKUP(orders!C89,customers!A88:A1088,customers!C88:C1088,,0))</f>
        <v>bkeaveney2f@netlog.com</v>
      </c>
      <c r="H89" t="str">
        <f>_xlfn.XLOOKUP(C89, customers!$A$1:$A$1001, customers!$G$1:$G$1001,,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4">
        <f>INDEX(products!$A$1:$G$49, MATCH(orders!$D89, products!$A$1:$A$49, 0), MATCH(orders!L$1, products!$A$1:$G$1, 0))</f>
        <v>11.25</v>
      </c>
      <c r="M89" s="4">
        <f t="shared" si="3"/>
        <v>33.75</v>
      </c>
      <c r="N89" t="str">
        <f t="shared" si="4"/>
        <v>Arabica</v>
      </c>
      <c r="O89" t="str">
        <f t="shared" si="5"/>
        <v>Medium</v>
      </c>
      <c r="P89" t="str">
        <f>_xlfn.XLOOKUP(Orders[[#This Row],[Customer ID]], customers!$A$1:$A$1001, customers!$I$1:$I$1001,, 0)</f>
        <v>No</v>
      </c>
    </row>
    <row r="90" spans="1:16" x14ac:dyDescent="0.3">
      <c r="A90" t="s">
        <v>985</v>
      </c>
      <c r="B90" s="3">
        <v>44284</v>
      </c>
      <c r="C90" t="s">
        <v>986</v>
      </c>
      <c r="D90" t="s">
        <v>6179</v>
      </c>
      <c r="E90">
        <v>3</v>
      </c>
      <c r="F90" t="str">
        <f>_xlfn.XLOOKUP(C90,customers!$A$2:$A$1001,customers!$B$2:$B$1001,,0)</f>
        <v>Elna Grise</v>
      </c>
      <c r="G90" t="str">
        <f>IF(_xlfn.XLOOKUP(orders!C90,customers!A89:A1089,customers!C89:C1089,,0) = 0, "", _xlfn.XLOOKUP(orders!C90,customers!A89:A1089,customers!C89:C1089,,0))</f>
        <v>egrise2g@cargocollective.com</v>
      </c>
      <c r="H90" t="str">
        <f>_xlfn.XLOOKUP(C90, customers!$A$1:$A$1001, customers!$G$1:$G$1001,,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4">
        <f>INDEX(products!$A$1:$G$49, MATCH(orders!$D90, products!$A$1:$A$49, 0), MATCH(orders!L$1, products!$A$1:$G$1, 0))</f>
        <v>11.95</v>
      </c>
      <c r="M90" s="4">
        <f t="shared" si="3"/>
        <v>35.849999999999994</v>
      </c>
      <c r="N90" t="str">
        <f t="shared" si="4"/>
        <v>Robusta</v>
      </c>
      <c r="O90" t="str">
        <f t="shared" si="5"/>
        <v>Light</v>
      </c>
      <c r="P90" t="str">
        <f>_xlfn.XLOOKUP(Orders[[#This Row],[Customer ID]], customers!$A$1:$A$1001, customers!$I$1:$I$1001,, 0)</f>
        <v>No</v>
      </c>
    </row>
    <row r="91" spans="1:16" x14ac:dyDescent="0.3">
      <c r="A91" t="s">
        <v>990</v>
      </c>
      <c r="B91" s="3">
        <v>44545</v>
      </c>
      <c r="C91" t="s">
        <v>991</v>
      </c>
      <c r="D91" t="s">
        <v>6140</v>
      </c>
      <c r="E91">
        <v>6</v>
      </c>
      <c r="F91" t="str">
        <f>_xlfn.XLOOKUP(C91,customers!$A$2:$A$1001,customers!$B$2:$B$1001,,0)</f>
        <v>Torie Gottelier</v>
      </c>
      <c r="G91" t="str">
        <f>IF(_xlfn.XLOOKUP(orders!C91,customers!A90:A1090,customers!C90:C1090,,0) = 0, "", _xlfn.XLOOKUP(orders!C91,customers!A90:A1090,customers!C90:C1090,,0))</f>
        <v>tgottelier2h@vistaprint.com</v>
      </c>
      <c r="H91" t="str">
        <f>_xlfn.XLOOKUP(C91, customers!$A$1:$A$1001, customers!$G$1:$G$1001,,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4">
        <f>INDEX(products!$A$1:$G$49, MATCH(orders!$D91, products!$A$1:$A$49, 0), MATCH(orders!L$1, products!$A$1:$G$1, 0))</f>
        <v>12.95</v>
      </c>
      <c r="M91" s="4">
        <f t="shared" si="3"/>
        <v>77.699999999999989</v>
      </c>
      <c r="N91" t="str">
        <f t="shared" si="4"/>
        <v>Arabica</v>
      </c>
      <c r="O91" t="str">
        <f t="shared" si="5"/>
        <v>Light</v>
      </c>
      <c r="P91" t="str">
        <f>_xlfn.XLOOKUP(Orders[[#This Row],[Customer ID]], customers!$A$1:$A$1001, customers!$I$1:$I$1001,, 0)</f>
        <v>No</v>
      </c>
    </row>
    <row r="92" spans="1:16" x14ac:dyDescent="0.3">
      <c r="A92" t="s">
        <v>996</v>
      </c>
      <c r="B92" s="3">
        <v>43971</v>
      </c>
      <c r="C92" t="s">
        <v>997</v>
      </c>
      <c r="D92" t="s">
        <v>6140</v>
      </c>
      <c r="E92">
        <v>4</v>
      </c>
      <c r="F92" t="str">
        <f>_xlfn.XLOOKUP(C92,customers!$A$2:$A$1001,customers!$B$2:$B$1001,,0)</f>
        <v>Loydie Langlais</v>
      </c>
      <c r="G92" t="str">
        <f>IF(_xlfn.XLOOKUP(orders!C92,customers!A91:A1091,customers!C91:C1091,,0) = 0, "", _xlfn.XLOOKUP(orders!C92,customers!A91:A1091,customers!C91:C1091,,0))</f>
        <v/>
      </c>
      <c r="H92" t="str">
        <f>_xlfn.XLOOKUP(C92, customers!$A$1:$A$1001, customers!$G$1:$G$1001,,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4">
        <f>INDEX(products!$A$1:$G$49, MATCH(orders!$D92, products!$A$1:$A$49, 0), MATCH(orders!L$1, products!$A$1:$G$1, 0))</f>
        <v>12.95</v>
      </c>
      <c r="M92" s="4">
        <f t="shared" si="3"/>
        <v>51.8</v>
      </c>
      <c r="N92" t="str">
        <f t="shared" si="4"/>
        <v>Arabica</v>
      </c>
      <c r="O92" t="str">
        <f t="shared" si="5"/>
        <v>Light</v>
      </c>
      <c r="P92" t="str">
        <f>_xlfn.XLOOKUP(Orders[[#This Row],[Customer ID]], customers!$A$1:$A$1001, customers!$I$1:$I$1001,, 0)</f>
        <v>Yes</v>
      </c>
    </row>
    <row r="93" spans="1:16" x14ac:dyDescent="0.3">
      <c r="A93" t="s">
        <v>1001</v>
      </c>
      <c r="B93" s="3">
        <v>44137</v>
      </c>
      <c r="C93" t="s">
        <v>1002</v>
      </c>
      <c r="D93" t="s">
        <v>6175</v>
      </c>
      <c r="E93">
        <v>4</v>
      </c>
      <c r="F93" t="str">
        <f>_xlfn.XLOOKUP(C93,customers!$A$2:$A$1001,customers!$B$2:$B$1001,,0)</f>
        <v>Adham Greenhead</v>
      </c>
      <c r="G93" t="str">
        <f>IF(_xlfn.XLOOKUP(orders!C93,customers!A92:A1092,customers!C92:C1092,,0) = 0, "", _xlfn.XLOOKUP(orders!C93,customers!A92:A1092,customers!C92:C1092,,0))</f>
        <v>agreenhead2j@dailymail.co.uk</v>
      </c>
      <c r="H93" t="str">
        <f>_xlfn.XLOOKUP(C93, customers!$A$1:$A$1001, customers!$G$1:$G$1001,,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4">
        <f>INDEX(products!$A$1:$G$49, MATCH(orders!$D93, products!$A$1:$A$49, 0), MATCH(orders!L$1, products!$A$1:$G$1, 0))</f>
        <v>25.874999999999996</v>
      </c>
      <c r="M93" s="4">
        <f t="shared" si="3"/>
        <v>103.49999999999999</v>
      </c>
      <c r="N93" t="str">
        <f t="shared" si="4"/>
        <v>Arabica</v>
      </c>
      <c r="O93" t="str">
        <f t="shared" si="5"/>
        <v>Medium</v>
      </c>
      <c r="P93" t="str">
        <f>_xlfn.XLOOKUP(Orders[[#This Row],[Customer ID]], customers!$A$1:$A$1001, customers!$I$1:$I$1001,, 0)</f>
        <v>No</v>
      </c>
    </row>
    <row r="94" spans="1:16" x14ac:dyDescent="0.3">
      <c r="A94" t="s">
        <v>1007</v>
      </c>
      <c r="B94" s="3">
        <v>44037</v>
      </c>
      <c r="C94" t="s">
        <v>1008</v>
      </c>
      <c r="D94" t="s">
        <v>6171</v>
      </c>
      <c r="E94">
        <v>3</v>
      </c>
      <c r="F94" t="str">
        <f>_xlfn.XLOOKUP(C94,customers!$A$2:$A$1001,customers!$B$2:$B$1001,,0)</f>
        <v>Hamish MacSherry</v>
      </c>
      <c r="G94" t="str">
        <f>IF(_xlfn.XLOOKUP(orders!C94,customers!A93:A1093,customers!C93:C1093,,0) = 0, "", _xlfn.XLOOKUP(orders!C94,customers!A93:A1093,customers!C93:C1093,,0))</f>
        <v/>
      </c>
      <c r="H94" t="str">
        <f>_xlfn.XLOOKUP(C94, customers!$A$1:$A$1001, customers!$G$1:$G$1001,,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4">
        <f>INDEX(products!$A$1:$G$49, MATCH(orders!$D94, products!$A$1:$A$49, 0), MATCH(orders!L$1, products!$A$1:$G$1, 0))</f>
        <v>14.85</v>
      </c>
      <c r="M94" s="4">
        <f t="shared" si="3"/>
        <v>44.55</v>
      </c>
      <c r="N94" t="str">
        <f t="shared" si="4"/>
        <v>Excelsa</v>
      </c>
      <c r="O94" t="str">
        <f t="shared" si="5"/>
        <v>Light</v>
      </c>
      <c r="P94" t="str">
        <f>_xlfn.XLOOKUP(Orders[[#This Row],[Customer ID]], customers!$A$1:$A$1001, customers!$I$1:$I$1001,, 0)</f>
        <v>Yes</v>
      </c>
    </row>
    <row r="95" spans="1:16" x14ac:dyDescent="0.3">
      <c r="A95" t="s">
        <v>1012</v>
      </c>
      <c r="B95" s="3">
        <v>43538</v>
      </c>
      <c r="C95" t="s">
        <v>1013</v>
      </c>
      <c r="D95" t="s">
        <v>6176</v>
      </c>
      <c r="E95">
        <v>4</v>
      </c>
      <c r="F95" t="str">
        <f>_xlfn.XLOOKUP(C95,customers!$A$2:$A$1001,customers!$B$2:$B$1001,,0)</f>
        <v>Else Langcaster</v>
      </c>
      <c r="G95" t="str">
        <f>IF(_xlfn.XLOOKUP(orders!C95,customers!A94:A1094,customers!C94:C1094,,0) = 0, "", _xlfn.XLOOKUP(orders!C95,customers!A94:A1094,customers!C94:C1094,,0))</f>
        <v>elangcaster2l@spotify.com</v>
      </c>
      <c r="H95" t="str">
        <f>_xlfn.XLOOKUP(C95, customers!$A$1:$A$1001, customers!$G$1:$G$1001,,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4">
        <f>INDEX(products!$A$1:$G$49, MATCH(orders!$D95, products!$A$1:$A$49, 0), MATCH(orders!L$1, products!$A$1:$G$1, 0))</f>
        <v>8.91</v>
      </c>
      <c r="M95" s="4">
        <f t="shared" si="3"/>
        <v>35.64</v>
      </c>
      <c r="N95" t="str">
        <f t="shared" si="4"/>
        <v>Excelsa</v>
      </c>
      <c r="O95" t="str">
        <f t="shared" si="5"/>
        <v>Light</v>
      </c>
      <c r="P95" t="str">
        <f>_xlfn.XLOOKUP(Orders[[#This Row],[Customer ID]], customers!$A$1:$A$1001, customers!$I$1:$I$1001,, 0)</f>
        <v>Yes</v>
      </c>
    </row>
    <row r="96" spans="1:16" x14ac:dyDescent="0.3">
      <c r="A96" t="s">
        <v>1018</v>
      </c>
      <c r="B96" s="3">
        <v>44014</v>
      </c>
      <c r="C96" t="s">
        <v>1019</v>
      </c>
      <c r="D96" t="s">
        <v>6154</v>
      </c>
      <c r="E96">
        <v>6</v>
      </c>
      <c r="F96" t="str">
        <f>_xlfn.XLOOKUP(C96,customers!$A$2:$A$1001,customers!$B$2:$B$1001,,0)</f>
        <v>Rudy Farquharson</v>
      </c>
      <c r="G96" t="str">
        <f>IF(_xlfn.XLOOKUP(orders!C96,customers!A95:A1095,customers!C95:C1095,,0) = 0, "", _xlfn.XLOOKUP(orders!C96,customers!A95:A1095,customers!C95:C1095,,0))</f>
        <v/>
      </c>
      <c r="H96" t="str">
        <f>_xlfn.XLOOKUP(C96, customers!$A$1:$A$1001, customers!$G$1:$G$1001,,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4">
        <f>INDEX(products!$A$1:$G$49, MATCH(orders!$D96, products!$A$1:$A$49, 0), MATCH(orders!L$1, products!$A$1:$G$1, 0))</f>
        <v>2.9849999999999999</v>
      </c>
      <c r="M96" s="4">
        <f t="shared" si="3"/>
        <v>17.91</v>
      </c>
      <c r="N96" t="str">
        <f t="shared" si="4"/>
        <v>Arabica</v>
      </c>
      <c r="O96" t="str">
        <f t="shared" si="5"/>
        <v>Dark</v>
      </c>
      <c r="P96" t="str">
        <f>_xlfn.XLOOKUP(Orders[[#This Row],[Customer ID]], customers!$A$1:$A$1001, customers!$I$1:$I$1001,, 0)</f>
        <v>Yes</v>
      </c>
    </row>
    <row r="97" spans="1:16" x14ac:dyDescent="0.3">
      <c r="A97" t="s">
        <v>1022</v>
      </c>
      <c r="B97" s="3">
        <v>43816</v>
      </c>
      <c r="C97" t="s">
        <v>1023</v>
      </c>
      <c r="D97" t="s">
        <v>6175</v>
      </c>
      <c r="E97">
        <v>6</v>
      </c>
      <c r="F97" t="str">
        <f>_xlfn.XLOOKUP(C97,customers!$A$2:$A$1001,customers!$B$2:$B$1001,,0)</f>
        <v>Norene Magauran</v>
      </c>
      <c r="G97" t="str">
        <f>IF(_xlfn.XLOOKUP(orders!C97,customers!A96:A1096,customers!C96:C1096,,0) = 0, "", _xlfn.XLOOKUP(orders!C97,customers!A96:A1096,customers!C96:C1096,,0))</f>
        <v>nmagauran2n@51.la</v>
      </c>
      <c r="H97" t="str">
        <f>_xlfn.XLOOKUP(C97, customers!$A$1:$A$1001, customers!$G$1:$G$1001,,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4">
        <f>INDEX(products!$A$1:$G$49, MATCH(orders!$D97, products!$A$1:$A$49, 0), MATCH(orders!L$1, products!$A$1:$G$1, 0))</f>
        <v>25.874999999999996</v>
      </c>
      <c r="M97" s="4">
        <f t="shared" si="3"/>
        <v>155.24999999999997</v>
      </c>
      <c r="N97" t="str">
        <f t="shared" si="4"/>
        <v>Arabica</v>
      </c>
      <c r="O97" t="str">
        <f t="shared" si="5"/>
        <v>Medium</v>
      </c>
      <c r="P97" t="str">
        <f>_xlfn.XLOOKUP(Orders[[#This Row],[Customer ID]], customers!$A$1:$A$1001, customers!$I$1:$I$1001,, 0)</f>
        <v>No</v>
      </c>
    </row>
    <row r="98" spans="1:16" x14ac:dyDescent="0.3">
      <c r="A98" t="s">
        <v>1027</v>
      </c>
      <c r="B98" s="3">
        <v>44171</v>
      </c>
      <c r="C98" t="s">
        <v>1028</v>
      </c>
      <c r="D98" t="s">
        <v>6154</v>
      </c>
      <c r="E98">
        <v>2</v>
      </c>
      <c r="F98" t="str">
        <f>_xlfn.XLOOKUP(C98,customers!$A$2:$A$1001,customers!$B$2:$B$1001,,0)</f>
        <v>Vicki Kirdsch</v>
      </c>
      <c r="G98" t="str">
        <f>IF(_xlfn.XLOOKUP(orders!C98,customers!A97:A1097,customers!C97:C1097,,0) = 0, "", _xlfn.XLOOKUP(orders!C98,customers!A97:A1097,customers!C97:C1097,,0))</f>
        <v>vkirdsch2o@google.fr</v>
      </c>
      <c r="H98" t="str">
        <f>_xlfn.XLOOKUP(C98, customers!$A$1:$A$1001, customers!$G$1:$G$1001,,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4">
        <f>INDEX(products!$A$1:$G$49, MATCH(orders!$D98, products!$A$1:$A$49, 0), MATCH(orders!L$1, products!$A$1:$G$1, 0))</f>
        <v>2.9849999999999999</v>
      </c>
      <c r="M98" s="4">
        <f t="shared" si="3"/>
        <v>5.97</v>
      </c>
      <c r="N98" t="str">
        <f t="shared" si="4"/>
        <v>Arabica</v>
      </c>
      <c r="O98" t="str">
        <f t="shared" si="5"/>
        <v>Dark</v>
      </c>
      <c r="P98" t="str">
        <f>_xlfn.XLOOKUP(Orders[[#This Row],[Customer ID]], customers!$A$1:$A$1001, customers!$I$1:$I$1001,, 0)</f>
        <v>No</v>
      </c>
    </row>
    <row r="99" spans="1:16" x14ac:dyDescent="0.3">
      <c r="A99" t="s">
        <v>1032</v>
      </c>
      <c r="B99" s="3">
        <v>44259</v>
      </c>
      <c r="C99" t="s">
        <v>1033</v>
      </c>
      <c r="D99" t="s">
        <v>6157</v>
      </c>
      <c r="E99">
        <v>2</v>
      </c>
      <c r="F99" t="str">
        <f>_xlfn.XLOOKUP(C99,customers!$A$2:$A$1001,customers!$B$2:$B$1001,,0)</f>
        <v>Ilysa Whapple</v>
      </c>
      <c r="G99" t="str">
        <f>IF(_xlfn.XLOOKUP(orders!C99,customers!A98:A1098,customers!C98:C1098,,0) = 0, "", _xlfn.XLOOKUP(orders!C99,customers!A98:A1098,customers!C98:C1098,,0))</f>
        <v>iwhapple2p@com.com</v>
      </c>
      <c r="H99" t="str">
        <f>_xlfn.XLOOKUP(C99, customers!$A$1:$A$1001, customers!$G$1:$G$1001,,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4">
        <f>INDEX(products!$A$1:$G$49, MATCH(orders!$D99, products!$A$1:$A$49, 0), MATCH(orders!L$1, products!$A$1:$G$1, 0))</f>
        <v>6.75</v>
      </c>
      <c r="M99" s="4">
        <f t="shared" si="3"/>
        <v>13.5</v>
      </c>
      <c r="N99" t="str">
        <f t="shared" si="4"/>
        <v>Arabica</v>
      </c>
      <c r="O99" t="str">
        <f t="shared" si="5"/>
        <v>Medium</v>
      </c>
      <c r="P99" t="str">
        <f>_xlfn.XLOOKUP(Orders[[#This Row],[Customer ID]], customers!$A$1:$A$1001, customers!$I$1:$I$1001,, 0)</f>
        <v>No</v>
      </c>
    </row>
    <row r="100" spans="1:16" x14ac:dyDescent="0.3">
      <c r="A100" t="s">
        <v>1038</v>
      </c>
      <c r="B100" s="3">
        <v>44394</v>
      </c>
      <c r="C100" t="s">
        <v>1039</v>
      </c>
      <c r="D100" t="s">
        <v>6154</v>
      </c>
      <c r="E100">
        <v>1</v>
      </c>
      <c r="F100" t="str">
        <f>_xlfn.XLOOKUP(C100,customers!$A$2:$A$1001,customers!$B$2:$B$1001,,0)</f>
        <v>Ruy Cancellieri</v>
      </c>
      <c r="G100" t="str">
        <f>IF(_xlfn.XLOOKUP(orders!C100,customers!A99:A1099,customers!C99:C1099,,0) = 0, "", _xlfn.XLOOKUP(orders!C100,customers!A99:A1099,customers!C99:C1099,,0))</f>
        <v/>
      </c>
      <c r="H100" t="str">
        <f>_xlfn.XLOOKUP(C100, customers!$A$1:$A$1001, customers!$G$1:$G$1001,,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4">
        <f>INDEX(products!$A$1:$G$49, MATCH(orders!$D100, products!$A$1:$A$49, 0), MATCH(orders!L$1, products!$A$1:$G$1, 0))</f>
        <v>2.9849999999999999</v>
      </c>
      <c r="M100" s="4">
        <f t="shared" si="3"/>
        <v>2.9849999999999999</v>
      </c>
      <c r="N100" t="str">
        <f t="shared" si="4"/>
        <v>Arabica</v>
      </c>
      <c r="O100" t="str">
        <f t="shared" si="5"/>
        <v>Dark</v>
      </c>
      <c r="P100" t="str">
        <f>_xlfn.XLOOKUP(Orders[[#This Row],[Customer ID]], customers!$A$1:$A$1001, customers!$I$1:$I$1001,, 0)</f>
        <v>No</v>
      </c>
    </row>
    <row r="101" spans="1:16" x14ac:dyDescent="0.3">
      <c r="A101" t="s">
        <v>1043</v>
      </c>
      <c r="B101" s="3">
        <v>44139</v>
      </c>
      <c r="C101" t="s">
        <v>1044</v>
      </c>
      <c r="D101" t="s">
        <v>6159</v>
      </c>
      <c r="E101">
        <v>3</v>
      </c>
      <c r="F101" t="str">
        <f>_xlfn.XLOOKUP(C101,customers!$A$2:$A$1001,customers!$B$2:$B$1001,,0)</f>
        <v>Aube Follett</v>
      </c>
      <c r="G101" t="str">
        <f>IF(_xlfn.XLOOKUP(orders!C101,customers!A100:A1100,customers!C100:C1100,,0) = 0, "", _xlfn.XLOOKUP(orders!C101,customers!A100:A1100,customers!C100:C1100,,0))</f>
        <v/>
      </c>
      <c r="H101" t="str">
        <f>_xlfn.XLOOKUP(C101, customers!$A$1:$A$1001, customers!$G$1:$G$1001,,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4">
        <f>INDEX(products!$A$1:$G$49, MATCH(orders!$D101, products!$A$1:$A$49, 0), MATCH(orders!L$1, products!$A$1:$G$1, 0))</f>
        <v>4.3650000000000002</v>
      </c>
      <c r="M101" s="4">
        <f t="shared" si="3"/>
        <v>13.095000000000001</v>
      </c>
      <c r="N101" t="str">
        <f t="shared" si="4"/>
        <v>Liberica</v>
      </c>
      <c r="O101" t="str">
        <f t="shared" si="5"/>
        <v>Medium</v>
      </c>
      <c r="P101" t="str">
        <f>_xlfn.XLOOKUP(Orders[[#This Row],[Customer ID]], customers!$A$1:$A$1001, customers!$I$1:$I$1001,, 0)</f>
        <v>Yes</v>
      </c>
    </row>
    <row r="102" spans="1:16" x14ac:dyDescent="0.3">
      <c r="A102" t="s">
        <v>1048</v>
      </c>
      <c r="B102" s="3">
        <v>44291</v>
      </c>
      <c r="C102" t="s">
        <v>1049</v>
      </c>
      <c r="D102" t="s">
        <v>6167</v>
      </c>
      <c r="E102">
        <v>2</v>
      </c>
      <c r="F102" t="str">
        <f>_xlfn.XLOOKUP(C102,customers!$A$2:$A$1001,customers!$B$2:$B$1001,,0)</f>
        <v>Rudiger Di Bartolomeo</v>
      </c>
      <c r="G102" t="str">
        <f>IF(_xlfn.XLOOKUP(orders!C102,customers!A101:A1101,customers!C101:C1101,,0) = 0, "", _xlfn.XLOOKUP(orders!C102,customers!A101:A1101,customers!C101:C1101,,0))</f>
        <v/>
      </c>
      <c r="H102" t="str">
        <f>_xlfn.XLOOKUP(C102, customers!$A$1:$A$1001, customers!$G$1:$G$1001,,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4">
        <f>INDEX(products!$A$1:$G$49, MATCH(orders!$D102, products!$A$1:$A$49, 0), MATCH(orders!L$1, products!$A$1:$G$1, 0))</f>
        <v>3.8849999999999998</v>
      </c>
      <c r="M102" s="4">
        <f t="shared" si="3"/>
        <v>7.77</v>
      </c>
      <c r="N102" t="str">
        <f t="shared" si="4"/>
        <v>Arabica</v>
      </c>
      <c r="O102" t="str">
        <f t="shared" si="5"/>
        <v>Light</v>
      </c>
      <c r="P102" t="str">
        <f>_xlfn.XLOOKUP(Orders[[#This Row],[Customer ID]], customers!$A$1:$A$1001, customers!$I$1:$I$1001,, 0)</f>
        <v>Yes</v>
      </c>
    </row>
    <row r="103" spans="1:16" x14ac:dyDescent="0.3">
      <c r="A103" t="s">
        <v>1053</v>
      </c>
      <c r="B103" s="3">
        <v>43891</v>
      </c>
      <c r="C103" t="s">
        <v>1054</v>
      </c>
      <c r="D103" t="s">
        <v>6165</v>
      </c>
      <c r="E103">
        <v>5</v>
      </c>
      <c r="F103" t="str">
        <f>_xlfn.XLOOKUP(C103,customers!$A$2:$A$1001,customers!$B$2:$B$1001,,0)</f>
        <v>Nickey Youles</v>
      </c>
      <c r="G103" t="str">
        <f>IF(_xlfn.XLOOKUP(orders!C103,customers!A102:A1102,customers!C102:C1102,,0) = 0, "", _xlfn.XLOOKUP(orders!C103,customers!A102:A1102,customers!C102:C1102,,0))</f>
        <v>nyoules2t@reference.com</v>
      </c>
      <c r="H103" t="str">
        <f>_xlfn.XLOOKUP(C103, customers!$A$1:$A$1001, customers!$G$1:$G$1001,,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4">
        <f>INDEX(products!$A$1:$G$49, MATCH(orders!$D103, products!$A$1:$A$49, 0), MATCH(orders!L$1, products!$A$1:$G$1, 0))</f>
        <v>29.784999999999997</v>
      </c>
      <c r="M103" s="4">
        <f t="shared" si="3"/>
        <v>148.92499999999998</v>
      </c>
      <c r="N103" t="str">
        <f t="shared" si="4"/>
        <v>Liberica</v>
      </c>
      <c r="O103" t="str">
        <f t="shared" si="5"/>
        <v>Dark</v>
      </c>
      <c r="P103" t="str">
        <f>_xlfn.XLOOKUP(Orders[[#This Row],[Customer ID]], customers!$A$1:$A$1001, customers!$I$1:$I$1001,, 0)</f>
        <v>Yes</v>
      </c>
    </row>
    <row r="104" spans="1:16" x14ac:dyDescent="0.3">
      <c r="A104" t="s">
        <v>1059</v>
      </c>
      <c r="B104" s="3">
        <v>44488</v>
      </c>
      <c r="C104" t="s">
        <v>1060</v>
      </c>
      <c r="D104" t="s">
        <v>6143</v>
      </c>
      <c r="E104">
        <v>3</v>
      </c>
      <c r="F104" t="str">
        <f>_xlfn.XLOOKUP(C104,customers!$A$2:$A$1001,customers!$B$2:$B$1001,,0)</f>
        <v>Dyanna Aizikovitz</v>
      </c>
      <c r="G104" t="str">
        <f>IF(_xlfn.XLOOKUP(orders!C104,customers!A103:A1103,customers!C103:C1103,,0) = 0, "", _xlfn.XLOOKUP(orders!C104,customers!A103:A1103,customers!C103:C1103,,0))</f>
        <v>daizikovitz2u@answers.com</v>
      </c>
      <c r="H104" t="str">
        <f>_xlfn.XLOOKUP(C104, customers!$A$1:$A$1001, customers!$G$1:$G$1001,,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4">
        <f>INDEX(products!$A$1:$G$49, MATCH(orders!$D104, products!$A$1:$A$49, 0), MATCH(orders!L$1, products!$A$1:$G$1, 0))</f>
        <v>12.95</v>
      </c>
      <c r="M104" s="4">
        <f t="shared" si="3"/>
        <v>38.849999999999994</v>
      </c>
      <c r="N104" t="str">
        <f t="shared" si="4"/>
        <v>Liberica</v>
      </c>
      <c r="O104" t="str">
        <f t="shared" si="5"/>
        <v>Dark</v>
      </c>
      <c r="P104" t="str">
        <f>_xlfn.XLOOKUP(Orders[[#This Row],[Customer ID]], customers!$A$1:$A$1001, customers!$I$1:$I$1001,, 0)</f>
        <v>Yes</v>
      </c>
    </row>
    <row r="105" spans="1:16" x14ac:dyDescent="0.3">
      <c r="A105" t="s">
        <v>1065</v>
      </c>
      <c r="B105" s="3">
        <v>44750</v>
      </c>
      <c r="C105" t="s">
        <v>1066</v>
      </c>
      <c r="D105" t="s">
        <v>6174</v>
      </c>
      <c r="E105">
        <v>4</v>
      </c>
      <c r="F105" t="str">
        <f>_xlfn.XLOOKUP(C105,customers!$A$2:$A$1001,customers!$B$2:$B$1001,,0)</f>
        <v>Bram Revel</v>
      </c>
      <c r="G105" t="str">
        <f>IF(_xlfn.XLOOKUP(orders!C105,customers!A104:A1104,customers!C104:C1104,,0) = 0, "", _xlfn.XLOOKUP(orders!C105,customers!A104:A1104,customers!C104:C1104,,0))</f>
        <v>brevel2v@fastcompany.com</v>
      </c>
      <c r="H105" t="str">
        <f>_xlfn.XLOOKUP(C105, customers!$A$1:$A$1001, customers!$G$1:$G$1001,,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4">
        <f>INDEX(products!$A$1:$G$49, MATCH(orders!$D105, products!$A$1:$A$49, 0), MATCH(orders!L$1, products!$A$1:$G$1, 0))</f>
        <v>2.9849999999999999</v>
      </c>
      <c r="M105" s="4">
        <f t="shared" si="3"/>
        <v>11.94</v>
      </c>
      <c r="N105" t="str">
        <f t="shared" si="4"/>
        <v>Robusta</v>
      </c>
      <c r="O105" t="str">
        <f t="shared" si="5"/>
        <v>Medium</v>
      </c>
      <c r="P105" t="str">
        <f>_xlfn.XLOOKUP(Orders[[#This Row],[Customer ID]], customers!$A$1:$A$1001, customers!$I$1:$I$1001,, 0)</f>
        <v>No</v>
      </c>
    </row>
    <row r="106" spans="1:16" x14ac:dyDescent="0.3">
      <c r="A106" t="s">
        <v>1071</v>
      </c>
      <c r="B106" s="3">
        <v>43694</v>
      </c>
      <c r="C106" t="s">
        <v>1072</v>
      </c>
      <c r="D106" t="s">
        <v>6162</v>
      </c>
      <c r="E106">
        <v>6</v>
      </c>
      <c r="F106" t="str">
        <f>_xlfn.XLOOKUP(C106,customers!$A$2:$A$1001,customers!$B$2:$B$1001,,0)</f>
        <v>Emiline Priddis</v>
      </c>
      <c r="G106" t="str">
        <f>IF(_xlfn.XLOOKUP(orders!C106,customers!A105:A1105,customers!C105:C1105,,0) = 0, "", _xlfn.XLOOKUP(orders!C106,customers!A105:A1105,customers!C105:C1105,,0))</f>
        <v>epriddis2w@nationalgeographic.com</v>
      </c>
      <c r="H106" t="str">
        <f>_xlfn.XLOOKUP(C106, customers!$A$1:$A$1001, customers!$G$1:$G$1001,,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4">
        <f>INDEX(products!$A$1:$G$49, MATCH(orders!$D106, products!$A$1:$A$49, 0), MATCH(orders!L$1, products!$A$1:$G$1, 0))</f>
        <v>14.55</v>
      </c>
      <c r="M106" s="4">
        <f t="shared" si="3"/>
        <v>87.300000000000011</v>
      </c>
      <c r="N106" t="str">
        <f t="shared" si="4"/>
        <v>Liberica</v>
      </c>
      <c r="O106" t="str">
        <f t="shared" si="5"/>
        <v>Medium</v>
      </c>
      <c r="P106" t="str">
        <f>_xlfn.XLOOKUP(Orders[[#This Row],[Customer ID]], customers!$A$1:$A$1001, customers!$I$1:$I$1001,, 0)</f>
        <v>No</v>
      </c>
    </row>
    <row r="107" spans="1:16" x14ac:dyDescent="0.3">
      <c r="A107" t="s">
        <v>1077</v>
      </c>
      <c r="B107" s="3">
        <v>43982</v>
      </c>
      <c r="C107" t="s">
        <v>1078</v>
      </c>
      <c r="D107" t="s">
        <v>6157</v>
      </c>
      <c r="E107">
        <v>6</v>
      </c>
      <c r="F107" t="str">
        <f>_xlfn.XLOOKUP(C107,customers!$A$2:$A$1001,customers!$B$2:$B$1001,,0)</f>
        <v>Queenie Veel</v>
      </c>
      <c r="G107" t="str">
        <f>IF(_xlfn.XLOOKUP(orders!C107,customers!A106:A1106,customers!C106:C1106,,0) = 0, "", _xlfn.XLOOKUP(orders!C107,customers!A106:A1106,customers!C106:C1106,,0))</f>
        <v>qveel2x@jugem.jp</v>
      </c>
      <c r="H107" t="str">
        <f>_xlfn.XLOOKUP(C107, customers!$A$1:$A$1001, customers!$G$1:$G$1001,,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4">
        <f>INDEX(products!$A$1:$G$49, MATCH(orders!$D107, products!$A$1:$A$49, 0), MATCH(orders!L$1, products!$A$1:$G$1, 0))</f>
        <v>6.75</v>
      </c>
      <c r="M107" s="4">
        <f t="shared" si="3"/>
        <v>40.5</v>
      </c>
      <c r="N107" t="str">
        <f t="shared" si="4"/>
        <v>Arabica</v>
      </c>
      <c r="O107" t="str">
        <f t="shared" si="5"/>
        <v>Medium</v>
      </c>
      <c r="P107" t="str">
        <f>_xlfn.XLOOKUP(Orders[[#This Row],[Customer ID]], customers!$A$1:$A$1001, customers!$I$1:$I$1001,, 0)</f>
        <v>Yes</v>
      </c>
    </row>
    <row r="108" spans="1:16" x14ac:dyDescent="0.3">
      <c r="A108" t="s">
        <v>1083</v>
      </c>
      <c r="B108" s="3">
        <v>43956</v>
      </c>
      <c r="C108" t="s">
        <v>1084</v>
      </c>
      <c r="D108" t="s">
        <v>6183</v>
      </c>
      <c r="E108">
        <v>2</v>
      </c>
      <c r="F108" t="str">
        <f>_xlfn.XLOOKUP(C108,customers!$A$2:$A$1001,customers!$B$2:$B$1001,,0)</f>
        <v>Lind Conyers</v>
      </c>
      <c r="G108" t="str">
        <f>IF(_xlfn.XLOOKUP(orders!C108,customers!A107:A1107,customers!C107:C1107,,0) = 0, "", _xlfn.XLOOKUP(orders!C108,customers!A107:A1107,customers!C107:C1107,,0))</f>
        <v>lconyers2y@twitter.com</v>
      </c>
      <c r="H108" t="str">
        <f>_xlfn.XLOOKUP(C108, customers!$A$1:$A$1001, customers!$G$1:$G$1001,,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4">
        <f>INDEX(products!$A$1:$G$49, MATCH(orders!$D108, products!$A$1:$A$49, 0), MATCH(orders!L$1, products!$A$1:$G$1, 0))</f>
        <v>12.15</v>
      </c>
      <c r="M108" s="4">
        <f t="shared" si="3"/>
        <v>24.3</v>
      </c>
      <c r="N108" t="str">
        <f t="shared" si="4"/>
        <v>Excelsa</v>
      </c>
      <c r="O108" t="str">
        <f t="shared" si="5"/>
        <v>Dark</v>
      </c>
      <c r="P108" t="str">
        <f>_xlfn.XLOOKUP(Orders[[#This Row],[Customer ID]], customers!$A$1:$A$1001, customers!$I$1:$I$1001,, 0)</f>
        <v>No</v>
      </c>
    </row>
    <row r="109" spans="1:16" x14ac:dyDescent="0.3">
      <c r="A109" t="s">
        <v>1089</v>
      </c>
      <c r="B109" s="3">
        <v>43569</v>
      </c>
      <c r="C109" t="s">
        <v>1090</v>
      </c>
      <c r="D109" t="s">
        <v>6146</v>
      </c>
      <c r="E109">
        <v>3</v>
      </c>
      <c r="F109" t="str">
        <f>_xlfn.XLOOKUP(C109,customers!$A$2:$A$1001,customers!$B$2:$B$1001,,0)</f>
        <v>Pen Wye</v>
      </c>
      <c r="G109" t="str">
        <f>IF(_xlfn.XLOOKUP(orders!C109,customers!A108:A1108,customers!C108:C1108,,0) = 0, "", _xlfn.XLOOKUP(orders!C109,customers!A108:A1108,customers!C108:C1108,,0))</f>
        <v>pwye2z@dagondesign.com</v>
      </c>
      <c r="H109" t="str">
        <f>_xlfn.XLOOKUP(C109, customers!$A$1:$A$1001, customers!$G$1:$G$1001,,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4">
        <f>INDEX(products!$A$1:$G$49, MATCH(orders!$D109, products!$A$1:$A$49, 0), MATCH(orders!L$1, products!$A$1:$G$1, 0))</f>
        <v>5.97</v>
      </c>
      <c r="M109" s="4">
        <f t="shared" si="3"/>
        <v>17.91</v>
      </c>
      <c r="N109" t="str">
        <f t="shared" si="4"/>
        <v>Robusta</v>
      </c>
      <c r="O109" t="str">
        <f t="shared" si="5"/>
        <v>Medium</v>
      </c>
      <c r="P109" t="str">
        <f>_xlfn.XLOOKUP(Orders[[#This Row],[Customer ID]], customers!$A$1:$A$1001, customers!$I$1:$I$1001,, 0)</f>
        <v>Yes</v>
      </c>
    </row>
    <row r="110" spans="1:16" x14ac:dyDescent="0.3">
      <c r="A110" t="s">
        <v>1095</v>
      </c>
      <c r="B110" s="3">
        <v>44041</v>
      </c>
      <c r="C110" t="s">
        <v>1096</v>
      </c>
      <c r="D110" t="s">
        <v>6157</v>
      </c>
      <c r="E110">
        <v>4</v>
      </c>
      <c r="F110" t="str">
        <f>_xlfn.XLOOKUP(C110,customers!$A$2:$A$1001,customers!$B$2:$B$1001,,0)</f>
        <v>Isahella Hagland</v>
      </c>
      <c r="G110" t="str">
        <f>IF(_xlfn.XLOOKUP(orders!C110,customers!A109:A1109,customers!C109:C1109,,0) = 0, "", _xlfn.XLOOKUP(orders!C110,customers!A109:A1109,customers!C109:C1109,,0))</f>
        <v/>
      </c>
      <c r="H110" t="str">
        <f>_xlfn.XLOOKUP(C110, customers!$A$1:$A$1001, customers!$G$1:$G$1001,,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4">
        <f>INDEX(products!$A$1:$G$49, MATCH(orders!$D110, products!$A$1:$A$49, 0), MATCH(orders!L$1, products!$A$1:$G$1, 0))</f>
        <v>6.75</v>
      </c>
      <c r="M110" s="4">
        <f t="shared" si="3"/>
        <v>27</v>
      </c>
      <c r="N110" t="str">
        <f t="shared" si="4"/>
        <v>Arabica</v>
      </c>
      <c r="O110" t="str">
        <f t="shared" si="5"/>
        <v>Medium</v>
      </c>
      <c r="P110" t="str">
        <f>_xlfn.XLOOKUP(Orders[[#This Row],[Customer ID]], customers!$A$1:$A$1001, customers!$I$1:$I$1001,, 0)</f>
        <v>No</v>
      </c>
    </row>
    <row r="111" spans="1:16" x14ac:dyDescent="0.3">
      <c r="A111" t="s">
        <v>1100</v>
      </c>
      <c r="B111" s="3">
        <v>43811</v>
      </c>
      <c r="C111" t="s">
        <v>1101</v>
      </c>
      <c r="D111" t="s">
        <v>6169</v>
      </c>
      <c r="E111">
        <v>1</v>
      </c>
      <c r="F111" t="str">
        <f>_xlfn.XLOOKUP(C111,customers!$A$2:$A$1001,customers!$B$2:$B$1001,,0)</f>
        <v>Terry Sheryn</v>
      </c>
      <c r="G111" t="str">
        <f>IF(_xlfn.XLOOKUP(orders!C111,customers!A110:A1110,customers!C110:C1110,,0) = 0, "", _xlfn.XLOOKUP(orders!C111,customers!A110:A1110,customers!C110:C1110,,0))</f>
        <v>tsheryn31@mtv.com</v>
      </c>
      <c r="H111" t="str">
        <f>_xlfn.XLOOKUP(C111, customers!$A$1:$A$1001, customers!$G$1:$G$1001,,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4">
        <f>INDEX(products!$A$1:$G$49, MATCH(orders!$D111, products!$A$1:$A$49, 0), MATCH(orders!L$1, products!$A$1:$G$1, 0))</f>
        <v>7.77</v>
      </c>
      <c r="M111" s="4">
        <f t="shared" si="3"/>
        <v>7.77</v>
      </c>
      <c r="N111" t="str">
        <f t="shared" si="4"/>
        <v>Liberica</v>
      </c>
      <c r="O111" t="str">
        <f t="shared" si="5"/>
        <v>Dark</v>
      </c>
      <c r="P111" t="str">
        <f>_xlfn.XLOOKUP(Orders[[#This Row],[Customer ID]], customers!$A$1:$A$1001, customers!$I$1:$I$1001,, 0)</f>
        <v>Yes</v>
      </c>
    </row>
    <row r="112" spans="1:16" x14ac:dyDescent="0.3">
      <c r="A112" t="s">
        <v>1106</v>
      </c>
      <c r="B112" s="3">
        <v>44727</v>
      </c>
      <c r="C112" t="s">
        <v>1107</v>
      </c>
      <c r="D112" t="s">
        <v>6184</v>
      </c>
      <c r="E112">
        <v>3</v>
      </c>
      <c r="F112" t="str">
        <f>_xlfn.XLOOKUP(C112,customers!$A$2:$A$1001,customers!$B$2:$B$1001,,0)</f>
        <v>Marie-jeanne Redgrave</v>
      </c>
      <c r="G112" t="str">
        <f>IF(_xlfn.XLOOKUP(orders!C112,customers!A111:A1111,customers!C111:C1111,,0) = 0, "", _xlfn.XLOOKUP(orders!C112,customers!A111:A1111,customers!C111:C1111,,0))</f>
        <v>mredgrave32@cargocollective.com</v>
      </c>
      <c r="H112" t="str">
        <f>_xlfn.XLOOKUP(C112, customers!$A$1:$A$1001, customers!$G$1:$G$1001,,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4">
        <f>INDEX(products!$A$1:$G$49, MATCH(orders!$D112, products!$A$1:$A$49, 0), MATCH(orders!L$1, products!$A$1:$G$1, 0))</f>
        <v>4.4550000000000001</v>
      </c>
      <c r="M112" s="4">
        <f t="shared" si="3"/>
        <v>13.365</v>
      </c>
      <c r="N112" t="str">
        <f t="shared" si="4"/>
        <v>Excelsa</v>
      </c>
      <c r="O112" t="str">
        <f t="shared" si="5"/>
        <v>Light</v>
      </c>
      <c r="P112" t="str">
        <f>_xlfn.XLOOKUP(Orders[[#This Row],[Customer ID]], customers!$A$1:$A$1001, customers!$I$1:$I$1001,, 0)</f>
        <v>Yes</v>
      </c>
    </row>
    <row r="113" spans="1:16" x14ac:dyDescent="0.3">
      <c r="A113" t="s">
        <v>1112</v>
      </c>
      <c r="B113" s="3">
        <v>43642</v>
      </c>
      <c r="C113" t="s">
        <v>1113</v>
      </c>
      <c r="D113" t="s">
        <v>6172</v>
      </c>
      <c r="E113">
        <v>5</v>
      </c>
      <c r="F113" t="str">
        <f>_xlfn.XLOOKUP(C113,customers!$A$2:$A$1001,customers!$B$2:$B$1001,,0)</f>
        <v>Betty Fominov</v>
      </c>
      <c r="G113" t="str">
        <f>IF(_xlfn.XLOOKUP(orders!C113,customers!A112:A1112,customers!C112:C1112,,0) = 0, "", _xlfn.XLOOKUP(orders!C113,customers!A112:A1112,customers!C112:C1112,,0))</f>
        <v>bfominov33@yale.edu</v>
      </c>
      <c r="H113" t="str">
        <f>_xlfn.XLOOKUP(C113, customers!$A$1:$A$1001, customers!$G$1:$G$1001,,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4">
        <f>INDEX(products!$A$1:$G$49, MATCH(orders!$D113, products!$A$1:$A$49, 0), MATCH(orders!L$1, products!$A$1:$G$1, 0))</f>
        <v>5.3699999999999992</v>
      </c>
      <c r="M113" s="4">
        <f t="shared" si="3"/>
        <v>26.849999999999994</v>
      </c>
      <c r="N113" t="str">
        <f t="shared" si="4"/>
        <v>Robusta</v>
      </c>
      <c r="O113" t="str">
        <f t="shared" si="5"/>
        <v>Dark</v>
      </c>
      <c r="P113" t="str">
        <f>_xlfn.XLOOKUP(Orders[[#This Row],[Customer ID]], customers!$A$1:$A$1001, customers!$I$1:$I$1001,, 0)</f>
        <v>No</v>
      </c>
    </row>
    <row r="114" spans="1:16" x14ac:dyDescent="0.3">
      <c r="A114" t="s">
        <v>1117</v>
      </c>
      <c r="B114" s="3">
        <v>44481</v>
      </c>
      <c r="C114" t="s">
        <v>1118</v>
      </c>
      <c r="D114" t="s">
        <v>6155</v>
      </c>
      <c r="E114">
        <v>1</v>
      </c>
      <c r="F114" t="str">
        <f>_xlfn.XLOOKUP(C114,customers!$A$2:$A$1001,customers!$B$2:$B$1001,,0)</f>
        <v>Shawnee Critchlow</v>
      </c>
      <c r="G114" t="str">
        <f>IF(_xlfn.XLOOKUP(orders!C114,customers!A113:A1113,customers!C113:C1113,,0) = 0, "", _xlfn.XLOOKUP(orders!C114,customers!A113:A1113,customers!C113:C1113,,0))</f>
        <v>scritchlow34@un.org</v>
      </c>
      <c r="H114" t="str">
        <f>_xlfn.XLOOKUP(C114, customers!$A$1:$A$1001, customers!$G$1:$G$1001,,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4">
        <f>INDEX(products!$A$1:$G$49, MATCH(orders!$D114, products!$A$1:$A$49, 0), MATCH(orders!L$1, products!$A$1:$G$1, 0))</f>
        <v>11.25</v>
      </c>
      <c r="M114" s="4">
        <f t="shared" si="3"/>
        <v>11.25</v>
      </c>
      <c r="N114" t="str">
        <f t="shared" si="4"/>
        <v>Arabica</v>
      </c>
      <c r="O114" t="str">
        <f t="shared" si="5"/>
        <v>Medium</v>
      </c>
      <c r="P114" t="str">
        <f>_xlfn.XLOOKUP(Orders[[#This Row],[Customer ID]], customers!$A$1:$A$1001, customers!$I$1:$I$1001,, 0)</f>
        <v>No</v>
      </c>
    </row>
    <row r="115" spans="1:16" x14ac:dyDescent="0.3">
      <c r="A115" t="s">
        <v>1123</v>
      </c>
      <c r="B115" s="3">
        <v>43556</v>
      </c>
      <c r="C115" t="s">
        <v>1124</v>
      </c>
      <c r="D115" t="s">
        <v>6162</v>
      </c>
      <c r="E115">
        <v>1</v>
      </c>
      <c r="F115" t="str">
        <f>_xlfn.XLOOKUP(C115,customers!$A$2:$A$1001,customers!$B$2:$B$1001,,0)</f>
        <v>Merrel Steptow</v>
      </c>
      <c r="G115" t="str">
        <f>IF(_xlfn.XLOOKUP(orders!C115,customers!A114:A1114,customers!C114:C1114,,0) = 0, "", _xlfn.XLOOKUP(orders!C115,customers!A114:A1114,customers!C114:C1114,,0))</f>
        <v>msteptow35@earthlink.net</v>
      </c>
      <c r="H115" t="str">
        <f>_xlfn.XLOOKUP(C115, customers!$A$1:$A$1001, customers!$G$1:$G$1001,,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4">
        <f>INDEX(products!$A$1:$G$49, MATCH(orders!$D115, products!$A$1:$A$49, 0), MATCH(orders!L$1, products!$A$1:$G$1, 0))</f>
        <v>14.55</v>
      </c>
      <c r="M115" s="4">
        <f t="shared" si="3"/>
        <v>14.55</v>
      </c>
      <c r="N115" t="str">
        <f t="shared" si="4"/>
        <v>Liberica</v>
      </c>
      <c r="O115" t="str">
        <f t="shared" si="5"/>
        <v>Medium</v>
      </c>
      <c r="P115" t="str">
        <f>_xlfn.XLOOKUP(Orders[[#This Row],[Customer ID]], customers!$A$1:$A$1001, customers!$I$1:$I$1001,, 0)</f>
        <v>No</v>
      </c>
    </row>
    <row r="116" spans="1:16" x14ac:dyDescent="0.3">
      <c r="A116" t="s">
        <v>1129</v>
      </c>
      <c r="B116" s="3">
        <v>44265</v>
      </c>
      <c r="C116" t="s">
        <v>1130</v>
      </c>
      <c r="D116" t="s">
        <v>6178</v>
      </c>
      <c r="E116">
        <v>4</v>
      </c>
      <c r="F116" t="str">
        <f>_xlfn.XLOOKUP(C116,customers!$A$2:$A$1001,customers!$B$2:$B$1001,,0)</f>
        <v>Carmina Hubbuck</v>
      </c>
      <c r="G116" t="str">
        <f>IF(_xlfn.XLOOKUP(orders!C116,customers!A115:A1115,customers!C115:C1115,,0) = 0, "", _xlfn.XLOOKUP(orders!C116,customers!A115:A1115,customers!C115:C1115,,0))</f>
        <v/>
      </c>
      <c r="H116" t="str">
        <f>_xlfn.XLOOKUP(C116, customers!$A$1:$A$1001, customers!$G$1:$G$1001,,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4">
        <f>INDEX(products!$A$1:$G$49, MATCH(orders!$D116, products!$A$1:$A$49, 0), MATCH(orders!L$1, products!$A$1:$G$1, 0))</f>
        <v>3.5849999999999995</v>
      </c>
      <c r="M116" s="4">
        <f t="shared" si="3"/>
        <v>14.339999999999998</v>
      </c>
      <c r="N116" t="str">
        <f t="shared" si="4"/>
        <v>Robusta</v>
      </c>
      <c r="O116" t="str">
        <f t="shared" si="5"/>
        <v>Light</v>
      </c>
      <c r="P116" t="str">
        <f>_xlfn.XLOOKUP(Orders[[#This Row],[Customer ID]], customers!$A$1:$A$1001, customers!$I$1:$I$1001,, 0)</f>
        <v>No</v>
      </c>
    </row>
    <row r="117" spans="1:16" x14ac:dyDescent="0.3">
      <c r="A117" t="s">
        <v>1134</v>
      </c>
      <c r="B117" s="3">
        <v>43693</v>
      </c>
      <c r="C117" t="s">
        <v>1135</v>
      </c>
      <c r="D117" t="s">
        <v>6170</v>
      </c>
      <c r="E117">
        <v>1</v>
      </c>
      <c r="F117" t="str">
        <f>_xlfn.XLOOKUP(C117,customers!$A$2:$A$1001,customers!$B$2:$B$1001,,0)</f>
        <v>Ingeberg Mulliner</v>
      </c>
      <c r="G117" t="str">
        <f>IF(_xlfn.XLOOKUP(orders!C117,customers!A116:A1116,customers!C116:C1116,,0) = 0, "", _xlfn.XLOOKUP(orders!C117,customers!A116:A1116,customers!C116:C1116,,0))</f>
        <v>imulliner37@pinterest.com</v>
      </c>
      <c r="H117" t="str">
        <f>_xlfn.XLOOKUP(C117, customers!$A$1:$A$1001, customers!$G$1:$G$1001,,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4">
        <f>INDEX(products!$A$1:$G$49, MATCH(orders!$D117, products!$A$1:$A$49, 0), MATCH(orders!L$1, products!$A$1:$G$1, 0))</f>
        <v>15.85</v>
      </c>
      <c r="M117" s="4">
        <f t="shared" si="3"/>
        <v>15.85</v>
      </c>
      <c r="N117" t="str">
        <f t="shared" si="4"/>
        <v>Liberica</v>
      </c>
      <c r="O117" t="str">
        <f t="shared" si="5"/>
        <v>Light</v>
      </c>
      <c r="P117" t="str">
        <f>_xlfn.XLOOKUP(Orders[[#This Row],[Customer ID]], customers!$A$1:$A$1001, customers!$I$1:$I$1001,, 0)</f>
        <v>No</v>
      </c>
    </row>
    <row r="118" spans="1:16" x14ac:dyDescent="0.3">
      <c r="A118" t="s">
        <v>1140</v>
      </c>
      <c r="B118" s="3">
        <v>44054</v>
      </c>
      <c r="C118" t="s">
        <v>1141</v>
      </c>
      <c r="D118" t="s">
        <v>6145</v>
      </c>
      <c r="E118">
        <v>4</v>
      </c>
      <c r="F118" t="str">
        <f>_xlfn.XLOOKUP(C118,customers!$A$2:$A$1001,customers!$B$2:$B$1001,,0)</f>
        <v>Geneva Standley</v>
      </c>
      <c r="G118" t="str">
        <f>IF(_xlfn.XLOOKUP(orders!C118,customers!A117:A1117,customers!C117:C1117,,0) = 0, "", _xlfn.XLOOKUP(orders!C118,customers!A117:A1117,customers!C117:C1117,,0))</f>
        <v>gstandley38@dion.ne.jp</v>
      </c>
      <c r="H118" t="str">
        <f>_xlfn.XLOOKUP(C118, customers!$A$1:$A$1001, customers!$G$1:$G$1001,,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4">
        <f>INDEX(products!$A$1:$G$49, MATCH(orders!$D118, products!$A$1:$A$49, 0), MATCH(orders!L$1, products!$A$1:$G$1, 0))</f>
        <v>4.7549999999999999</v>
      </c>
      <c r="M118" s="4">
        <f t="shared" si="3"/>
        <v>19.02</v>
      </c>
      <c r="N118" t="str">
        <f t="shared" si="4"/>
        <v>Liberica</v>
      </c>
      <c r="O118" t="str">
        <f t="shared" si="5"/>
        <v>Light</v>
      </c>
      <c r="P118" t="str">
        <f>_xlfn.XLOOKUP(Orders[[#This Row],[Customer ID]], customers!$A$1:$A$1001, customers!$I$1:$I$1001,, 0)</f>
        <v>Yes</v>
      </c>
    </row>
    <row r="119" spans="1:16" x14ac:dyDescent="0.3">
      <c r="A119" t="s">
        <v>1146</v>
      </c>
      <c r="B119" s="3">
        <v>44656</v>
      </c>
      <c r="C119" t="s">
        <v>1147</v>
      </c>
      <c r="D119" t="s">
        <v>6161</v>
      </c>
      <c r="E119">
        <v>4</v>
      </c>
      <c r="F119" t="str">
        <f>_xlfn.XLOOKUP(C119,customers!$A$2:$A$1001,customers!$B$2:$B$1001,,0)</f>
        <v>Brook Drage</v>
      </c>
      <c r="G119" t="str">
        <f>IF(_xlfn.XLOOKUP(orders!C119,customers!A118:A1118,customers!C118:C1118,,0) = 0, "", _xlfn.XLOOKUP(orders!C119,customers!A118:A1118,customers!C118:C1118,,0))</f>
        <v>bdrage39@youku.com</v>
      </c>
      <c r="H119" t="str">
        <f>_xlfn.XLOOKUP(C119, customers!$A$1:$A$1001, customers!$G$1:$G$1001,,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4">
        <f>INDEX(products!$A$1:$G$49, MATCH(orders!$D119, products!$A$1:$A$49, 0), MATCH(orders!L$1, products!$A$1:$G$1, 0))</f>
        <v>9.51</v>
      </c>
      <c r="M119" s="4">
        <f t="shared" si="3"/>
        <v>38.04</v>
      </c>
      <c r="N119" t="str">
        <f t="shared" si="4"/>
        <v>Liberica</v>
      </c>
      <c r="O119" t="str">
        <f t="shared" si="5"/>
        <v>Light</v>
      </c>
      <c r="P119" t="str">
        <f>_xlfn.XLOOKUP(Orders[[#This Row],[Customer ID]], customers!$A$1:$A$1001, customers!$I$1:$I$1001,, 0)</f>
        <v>No</v>
      </c>
    </row>
    <row r="120" spans="1:16" x14ac:dyDescent="0.3">
      <c r="A120" t="s">
        <v>1152</v>
      </c>
      <c r="B120" s="3">
        <v>43760</v>
      </c>
      <c r="C120" t="s">
        <v>1153</v>
      </c>
      <c r="D120" t="s">
        <v>6144</v>
      </c>
      <c r="E120">
        <v>3</v>
      </c>
      <c r="F120" t="str">
        <f>_xlfn.XLOOKUP(C120,customers!$A$2:$A$1001,customers!$B$2:$B$1001,,0)</f>
        <v>Muffin Yallop</v>
      </c>
      <c r="G120" t="str">
        <f>IF(_xlfn.XLOOKUP(orders!C120,customers!A119:A1119,customers!C119:C1119,,0) = 0, "", _xlfn.XLOOKUP(orders!C120,customers!A119:A1119,customers!C119:C1119,,0))</f>
        <v>myallop3a@fema.gov</v>
      </c>
      <c r="H120" t="str">
        <f>_xlfn.XLOOKUP(C120, customers!$A$1:$A$1001, customers!$G$1:$G$1001,,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4">
        <f>INDEX(products!$A$1:$G$49, MATCH(orders!$D120, products!$A$1:$A$49, 0), MATCH(orders!L$1, products!$A$1:$G$1, 0))</f>
        <v>7.29</v>
      </c>
      <c r="M120" s="4">
        <f t="shared" si="3"/>
        <v>21.87</v>
      </c>
      <c r="N120" t="str">
        <f t="shared" si="4"/>
        <v>Excelsa</v>
      </c>
      <c r="O120" t="str">
        <f t="shared" si="5"/>
        <v>Dark</v>
      </c>
      <c r="P120" t="str">
        <f>_xlfn.XLOOKUP(Orders[[#This Row],[Customer ID]], customers!$A$1:$A$1001, customers!$I$1:$I$1001,, 0)</f>
        <v>Yes</v>
      </c>
    </row>
    <row r="121" spans="1:16" x14ac:dyDescent="0.3">
      <c r="A121" t="s">
        <v>1158</v>
      </c>
      <c r="B121" s="3">
        <v>44471</v>
      </c>
      <c r="C121" t="s">
        <v>1159</v>
      </c>
      <c r="D121" t="s">
        <v>6156</v>
      </c>
      <c r="E121">
        <v>1</v>
      </c>
      <c r="F121" t="str">
        <f>_xlfn.XLOOKUP(C121,customers!$A$2:$A$1001,customers!$B$2:$B$1001,,0)</f>
        <v>Cordi Switsur</v>
      </c>
      <c r="G121" t="str">
        <f>IF(_xlfn.XLOOKUP(orders!C121,customers!A120:A1120,customers!C120:C1120,,0) = 0, "", _xlfn.XLOOKUP(orders!C121,customers!A120:A1120,customers!C120:C1120,,0))</f>
        <v>cswitsur3b@chronoengine.com</v>
      </c>
      <c r="H121" t="str">
        <f>_xlfn.XLOOKUP(C121, customers!$A$1:$A$1001, customers!$G$1:$G$1001,,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4">
        <f>INDEX(products!$A$1:$G$49, MATCH(orders!$D121, products!$A$1:$A$49, 0), MATCH(orders!L$1, products!$A$1:$G$1, 0))</f>
        <v>4.125</v>
      </c>
      <c r="M121" s="4">
        <f t="shared" si="3"/>
        <v>4.125</v>
      </c>
      <c r="N121" t="str">
        <f t="shared" si="4"/>
        <v>Excelsa</v>
      </c>
      <c r="O121" t="str">
        <f t="shared" si="5"/>
        <v>Medium</v>
      </c>
      <c r="P121" t="str">
        <f>_xlfn.XLOOKUP(Orders[[#This Row],[Customer ID]], customers!$A$1:$A$1001, customers!$I$1:$I$1001,, 0)</f>
        <v>No</v>
      </c>
    </row>
    <row r="122" spans="1:16" x14ac:dyDescent="0.3">
      <c r="A122" t="s">
        <v>1158</v>
      </c>
      <c r="B122" s="3">
        <v>44471</v>
      </c>
      <c r="C122" t="s">
        <v>1159</v>
      </c>
      <c r="D122" t="s">
        <v>6167</v>
      </c>
      <c r="E122">
        <v>1</v>
      </c>
      <c r="F122" t="str">
        <f>_xlfn.XLOOKUP(C122,customers!$A$2:$A$1001,customers!$B$2:$B$1001,,0)</f>
        <v>Cordi Switsur</v>
      </c>
      <c r="G122" t="str">
        <f>IF(_xlfn.XLOOKUP(orders!C122,customers!A121:A1121,customers!C121:C1121,,0) = 0, "", _xlfn.XLOOKUP(orders!C122,customers!A121:A1121,customers!C121:C1121,,0))</f>
        <v>cswitsur3b@chronoengine.com</v>
      </c>
      <c r="H122" t="str">
        <f>_xlfn.XLOOKUP(C122, customers!$A$1:$A$1001, customers!$G$1:$G$1001,,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4">
        <f>INDEX(products!$A$1:$G$49, MATCH(orders!$D122, products!$A$1:$A$49, 0), MATCH(orders!L$1, products!$A$1:$G$1, 0))</f>
        <v>3.8849999999999998</v>
      </c>
      <c r="M122" s="4">
        <f t="shared" si="3"/>
        <v>3.8849999999999998</v>
      </c>
      <c r="N122" t="str">
        <f t="shared" si="4"/>
        <v>Arabica</v>
      </c>
      <c r="O122" t="str">
        <f t="shared" si="5"/>
        <v>Light</v>
      </c>
      <c r="P122" t="str">
        <f>_xlfn.XLOOKUP(Orders[[#This Row],[Customer ID]], customers!$A$1:$A$1001, customers!$I$1:$I$1001,, 0)</f>
        <v>No</v>
      </c>
    </row>
    <row r="123" spans="1:16" x14ac:dyDescent="0.3">
      <c r="A123" t="s">
        <v>1158</v>
      </c>
      <c r="B123" s="3">
        <v>44471</v>
      </c>
      <c r="C123" t="s">
        <v>1159</v>
      </c>
      <c r="D123" t="s">
        <v>6141</v>
      </c>
      <c r="E123">
        <v>5</v>
      </c>
      <c r="F123" t="str">
        <f>_xlfn.XLOOKUP(C123,customers!$A$2:$A$1001,customers!$B$2:$B$1001,,0)</f>
        <v>Cordi Switsur</v>
      </c>
      <c r="G123" t="e">
        <f>IF(_xlfn.XLOOKUP(orders!C123,customers!A122:A1122,customers!C122:C1122,,0) = 0, "", _xlfn.XLOOKUP(orders!C123,customers!A122:A1122,customers!C122:C1122,,0))</f>
        <v>#N/A</v>
      </c>
      <c r="H123" t="str">
        <f>_xlfn.XLOOKUP(C123, customers!$A$1:$A$1001, customers!$G$1:$G$1001,,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4">
        <f>INDEX(products!$A$1:$G$49, MATCH(orders!$D123, products!$A$1:$A$49, 0), MATCH(orders!L$1, products!$A$1:$G$1, 0))</f>
        <v>13.75</v>
      </c>
      <c r="M123" s="4">
        <f t="shared" si="3"/>
        <v>68.75</v>
      </c>
      <c r="N123" t="str">
        <f t="shared" si="4"/>
        <v>Excelsa</v>
      </c>
      <c r="O123" t="str">
        <f t="shared" si="5"/>
        <v>Medium</v>
      </c>
      <c r="P123" t="str">
        <f>_xlfn.XLOOKUP(Orders[[#This Row],[Customer ID]], customers!$A$1:$A$1001, customers!$I$1:$I$1001,, 0)</f>
        <v>No</v>
      </c>
    </row>
    <row r="124" spans="1:16" x14ac:dyDescent="0.3">
      <c r="A124" t="s">
        <v>1174</v>
      </c>
      <c r="B124" s="3">
        <v>44268</v>
      </c>
      <c r="C124" t="s">
        <v>1175</v>
      </c>
      <c r="D124" t="s">
        <v>6158</v>
      </c>
      <c r="E124">
        <v>4</v>
      </c>
      <c r="F124" t="str">
        <f>_xlfn.XLOOKUP(C124,customers!$A$2:$A$1001,customers!$B$2:$B$1001,,0)</f>
        <v>Mahala Ludwell</v>
      </c>
      <c r="G124" t="str">
        <f>IF(_xlfn.XLOOKUP(orders!C124,customers!A123:A1123,customers!C123:C1123,,0) = 0, "", _xlfn.XLOOKUP(orders!C124,customers!A123:A1123,customers!C123:C1123,,0))</f>
        <v>mludwell3e@blogger.com</v>
      </c>
      <c r="H124" t="str">
        <f>_xlfn.XLOOKUP(C124, customers!$A$1:$A$1001, customers!$G$1:$G$1001,,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4">
        <f>INDEX(products!$A$1:$G$49, MATCH(orders!$D124, products!$A$1:$A$49, 0), MATCH(orders!L$1, products!$A$1:$G$1, 0))</f>
        <v>5.97</v>
      </c>
      <c r="M124" s="4">
        <f t="shared" si="3"/>
        <v>23.88</v>
      </c>
      <c r="N124" t="str">
        <f t="shared" si="4"/>
        <v>Arabica</v>
      </c>
      <c r="O124" t="str">
        <f t="shared" si="5"/>
        <v>Dark</v>
      </c>
      <c r="P124" t="str">
        <f>_xlfn.XLOOKUP(Orders[[#This Row],[Customer ID]], customers!$A$1:$A$1001, customers!$I$1:$I$1001,, 0)</f>
        <v>Yes</v>
      </c>
    </row>
    <row r="125" spans="1:16" x14ac:dyDescent="0.3">
      <c r="A125" t="s">
        <v>1180</v>
      </c>
      <c r="B125" s="3">
        <v>44724</v>
      </c>
      <c r="C125" t="s">
        <v>1181</v>
      </c>
      <c r="D125" t="s">
        <v>6164</v>
      </c>
      <c r="E125">
        <v>4</v>
      </c>
      <c r="F125" t="str">
        <f>_xlfn.XLOOKUP(C125,customers!$A$2:$A$1001,customers!$B$2:$B$1001,,0)</f>
        <v>Doll Beauchamp</v>
      </c>
      <c r="G125" t="str">
        <f>IF(_xlfn.XLOOKUP(orders!C125,customers!A124:A1124,customers!C124:C1124,,0) = 0, "", _xlfn.XLOOKUP(orders!C125,customers!A124:A1124,customers!C124:C1124,,0))</f>
        <v>dbeauchamp3f@usda.gov</v>
      </c>
      <c r="H125" t="str">
        <f>_xlfn.XLOOKUP(C125, customers!$A$1:$A$1001, customers!$G$1:$G$1001,,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4">
        <f>INDEX(products!$A$1:$G$49, MATCH(orders!$D125, products!$A$1:$A$49, 0), MATCH(orders!L$1, products!$A$1:$G$1, 0))</f>
        <v>36.454999999999998</v>
      </c>
      <c r="M125" s="4">
        <f t="shared" si="3"/>
        <v>145.82</v>
      </c>
      <c r="N125" t="str">
        <f t="shared" si="4"/>
        <v>Liberica</v>
      </c>
      <c r="O125" t="str">
        <f t="shared" si="5"/>
        <v>Light</v>
      </c>
      <c r="P125" t="str">
        <f>_xlfn.XLOOKUP(Orders[[#This Row],[Customer ID]], customers!$A$1:$A$1001, customers!$I$1:$I$1001,, 0)</f>
        <v>No</v>
      </c>
    </row>
    <row r="126" spans="1:16" x14ac:dyDescent="0.3">
      <c r="A126" t="s">
        <v>1186</v>
      </c>
      <c r="B126" s="3">
        <v>43582</v>
      </c>
      <c r="C126" t="s">
        <v>1187</v>
      </c>
      <c r="D126" t="s">
        <v>6159</v>
      </c>
      <c r="E126">
        <v>5</v>
      </c>
      <c r="F126" t="str">
        <f>_xlfn.XLOOKUP(C126,customers!$A$2:$A$1001,customers!$B$2:$B$1001,,0)</f>
        <v>Stanford Rodliff</v>
      </c>
      <c r="G126" t="str">
        <f>IF(_xlfn.XLOOKUP(orders!C126,customers!A125:A1125,customers!C125:C1125,,0) = 0, "", _xlfn.XLOOKUP(orders!C126,customers!A125:A1125,customers!C125:C1125,,0))</f>
        <v>srodliff3g@ted.com</v>
      </c>
      <c r="H126" t="str">
        <f>_xlfn.XLOOKUP(C126, customers!$A$1:$A$1001, customers!$G$1:$G$1001,,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4">
        <f>INDEX(products!$A$1:$G$49, MATCH(orders!$D126, products!$A$1:$A$49, 0), MATCH(orders!L$1, products!$A$1:$G$1, 0))</f>
        <v>4.3650000000000002</v>
      </c>
      <c r="M126" s="4">
        <f t="shared" si="3"/>
        <v>21.825000000000003</v>
      </c>
      <c r="N126" t="str">
        <f t="shared" si="4"/>
        <v>Liberica</v>
      </c>
      <c r="O126" t="str">
        <f t="shared" si="5"/>
        <v>Medium</v>
      </c>
      <c r="P126" t="str">
        <f>_xlfn.XLOOKUP(Orders[[#This Row],[Customer ID]], customers!$A$1:$A$1001, customers!$I$1:$I$1001,, 0)</f>
        <v>Yes</v>
      </c>
    </row>
    <row r="127" spans="1:16" x14ac:dyDescent="0.3">
      <c r="A127" t="s">
        <v>1192</v>
      </c>
      <c r="B127" s="3">
        <v>43608</v>
      </c>
      <c r="C127" t="s">
        <v>1193</v>
      </c>
      <c r="D127" t="s">
        <v>6160</v>
      </c>
      <c r="E127">
        <v>3</v>
      </c>
      <c r="F127" t="str">
        <f>_xlfn.XLOOKUP(C127,customers!$A$2:$A$1001,customers!$B$2:$B$1001,,0)</f>
        <v>Stevana Woodham</v>
      </c>
      <c r="G127" t="str">
        <f>IF(_xlfn.XLOOKUP(orders!C127,customers!A126:A1126,customers!C126:C1126,,0) = 0, "", _xlfn.XLOOKUP(orders!C127,customers!A126:A1126,customers!C126:C1126,,0))</f>
        <v>swoodham3h@businesswire.com</v>
      </c>
      <c r="H127" t="str">
        <f>_xlfn.XLOOKUP(C127, customers!$A$1:$A$1001, customers!$G$1:$G$1001,,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4">
        <f>INDEX(products!$A$1:$G$49, MATCH(orders!$D127, products!$A$1:$A$49, 0), MATCH(orders!L$1, products!$A$1:$G$1, 0))</f>
        <v>8.73</v>
      </c>
      <c r="M127" s="4">
        <f t="shared" si="3"/>
        <v>26.19</v>
      </c>
      <c r="N127" t="str">
        <f t="shared" si="4"/>
        <v>Liberica</v>
      </c>
      <c r="O127" t="str">
        <f t="shared" si="5"/>
        <v>Medium</v>
      </c>
      <c r="P127" t="str">
        <f>_xlfn.XLOOKUP(Orders[[#This Row],[Customer ID]], customers!$A$1:$A$1001, customers!$I$1:$I$1001,, 0)</f>
        <v>Yes</v>
      </c>
    </row>
    <row r="128" spans="1:16" x14ac:dyDescent="0.3">
      <c r="A128" t="s">
        <v>1198</v>
      </c>
      <c r="B128" s="3">
        <v>44026</v>
      </c>
      <c r="C128" t="s">
        <v>1199</v>
      </c>
      <c r="D128" t="s">
        <v>6155</v>
      </c>
      <c r="E128">
        <v>1</v>
      </c>
      <c r="F128" t="str">
        <f>_xlfn.XLOOKUP(C128,customers!$A$2:$A$1001,customers!$B$2:$B$1001,,0)</f>
        <v>Hewet Synnot</v>
      </c>
      <c r="G128" t="str">
        <f>IF(_xlfn.XLOOKUP(orders!C128,customers!A127:A1127,customers!C127:C1127,,0) = 0, "", _xlfn.XLOOKUP(orders!C128,customers!A127:A1127,customers!C127:C1127,,0))</f>
        <v>hsynnot3i@about.com</v>
      </c>
      <c r="H128" t="str">
        <f>_xlfn.XLOOKUP(C128, customers!$A$1:$A$1001, customers!$G$1:$G$1001,,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4">
        <f>INDEX(products!$A$1:$G$49, MATCH(orders!$D128, products!$A$1:$A$49, 0), MATCH(orders!L$1, products!$A$1:$G$1, 0))</f>
        <v>11.25</v>
      </c>
      <c r="M128" s="4">
        <f t="shared" si="3"/>
        <v>11.25</v>
      </c>
      <c r="N128" t="str">
        <f t="shared" si="4"/>
        <v>Arabica</v>
      </c>
      <c r="O128" t="str">
        <f t="shared" si="5"/>
        <v>Medium</v>
      </c>
      <c r="P128" t="str">
        <f>_xlfn.XLOOKUP(Orders[[#This Row],[Customer ID]], customers!$A$1:$A$1001, customers!$I$1:$I$1001,, 0)</f>
        <v>No</v>
      </c>
    </row>
    <row r="129" spans="1:16" x14ac:dyDescent="0.3">
      <c r="A129" t="s">
        <v>1204</v>
      </c>
      <c r="B129" s="3">
        <v>44510</v>
      </c>
      <c r="C129" t="s">
        <v>1205</v>
      </c>
      <c r="D129" t="s">
        <v>6143</v>
      </c>
      <c r="E129">
        <v>6</v>
      </c>
      <c r="F129" t="str">
        <f>_xlfn.XLOOKUP(C129,customers!$A$2:$A$1001,customers!$B$2:$B$1001,,0)</f>
        <v>Raleigh Lepere</v>
      </c>
      <c r="G129" t="str">
        <f>IF(_xlfn.XLOOKUP(orders!C129,customers!A128:A1128,customers!C128:C1128,,0) = 0, "", _xlfn.XLOOKUP(orders!C129,customers!A128:A1128,customers!C128:C1128,,0))</f>
        <v>rlepere3j@shop-pro.jp</v>
      </c>
      <c r="H129" t="str">
        <f>_xlfn.XLOOKUP(C129, customers!$A$1:$A$1001, customers!$G$1:$G$1001,,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4">
        <f>INDEX(products!$A$1:$G$49, MATCH(orders!$D129, products!$A$1:$A$49, 0), MATCH(orders!L$1, products!$A$1:$G$1, 0))</f>
        <v>12.95</v>
      </c>
      <c r="M129" s="4">
        <f t="shared" si="3"/>
        <v>77.699999999999989</v>
      </c>
      <c r="N129" t="str">
        <f t="shared" si="4"/>
        <v>Liberica</v>
      </c>
      <c r="O129" t="str">
        <f t="shared" si="5"/>
        <v>Dark</v>
      </c>
      <c r="P129" t="str">
        <f>_xlfn.XLOOKUP(Orders[[#This Row],[Customer ID]], customers!$A$1:$A$1001, customers!$I$1:$I$1001,, 0)</f>
        <v>No</v>
      </c>
    </row>
    <row r="130" spans="1:16" x14ac:dyDescent="0.3">
      <c r="A130" t="s">
        <v>1210</v>
      </c>
      <c r="B130" s="3">
        <v>44439</v>
      </c>
      <c r="C130" t="s">
        <v>1211</v>
      </c>
      <c r="D130" t="s">
        <v>6157</v>
      </c>
      <c r="E130">
        <v>1</v>
      </c>
      <c r="F130" t="str">
        <f>_xlfn.XLOOKUP(C130,customers!$A$2:$A$1001,customers!$B$2:$B$1001,,0)</f>
        <v>Timofei Woofinden</v>
      </c>
      <c r="G130" t="str">
        <f>IF(_xlfn.XLOOKUP(orders!C130,customers!A129:A1129,customers!C129:C1129,,0) = 0, "", _xlfn.XLOOKUP(orders!C130,customers!A129:A1129,customers!C129:C1129,,0))</f>
        <v>twoofinden3k@businesswire.com</v>
      </c>
      <c r="H130" t="str">
        <f>_xlfn.XLOOKUP(C130, customers!$A$1:$A$1001, customers!$G$1:$G$1001,,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4">
        <f>INDEX(products!$A$1:$G$49, MATCH(orders!$D130, products!$A$1:$A$49, 0), MATCH(orders!L$1, products!$A$1:$G$1, 0))</f>
        <v>6.75</v>
      </c>
      <c r="M130" s="4">
        <f t="shared" si="3"/>
        <v>6.75</v>
      </c>
      <c r="N130" t="str">
        <f t="shared" si="4"/>
        <v>Arabica</v>
      </c>
      <c r="O130" t="str">
        <f t="shared" si="5"/>
        <v>Medium</v>
      </c>
      <c r="P130" t="str">
        <f>_xlfn.XLOOKUP(Orders[[#This Row],[Customer ID]], customers!$A$1:$A$1001, customers!$I$1:$I$1001,, 0)</f>
        <v>No</v>
      </c>
    </row>
    <row r="131" spans="1:16" x14ac:dyDescent="0.3">
      <c r="A131" t="s">
        <v>1216</v>
      </c>
      <c r="B131" s="3">
        <v>43652</v>
      </c>
      <c r="C131" t="s">
        <v>1217</v>
      </c>
      <c r="D131" t="s">
        <v>6183</v>
      </c>
      <c r="E131">
        <v>1</v>
      </c>
      <c r="F131" t="str">
        <f>_xlfn.XLOOKUP(C131,customers!$A$2:$A$1001,customers!$B$2:$B$1001,,0)</f>
        <v>Evelina Dacca</v>
      </c>
      <c r="G131" t="str">
        <f>IF(_xlfn.XLOOKUP(orders!C131,customers!A130:A1130,customers!C130:C1130,,0) = 0, "", _xlfn.XLOOKUP(orders!C131,customers!A130:A1130,customers!C130:C1130,,0))</f>
        <v>edacca3l@google.pl</v>
      </c>
      <c r="H131" t="str">
        <f>_xlfn.XLOOKUP(C131, customers!$A$1:$A$1001, customers!$G$1:$G$1001,,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4">
        <f>INDEX(products!$A$1:$G$49, MATCH(orders!$D131, products!$A$1:$A$49, 0), MATCH(orders!L$1, products!$A$1:$G$1, 0))</f>
        <v>12.15</v>
      </c>
      <c r="M131" s="4">
        <f t="shared" ref="M131:M194" si="6">L131*E131</f>
        <v>12.15</v>
      </c>
      <c r="N131" t="str">
        <f t="shared" ref="N131:N194" si="7">IF(I131 = "Rob", "Robusta", IF(I131 = "Exc", "Excelsa", IF(I131 = "Ara", "Arabica", IF(I131 = "Lib", "Liberica"))))</f>
        <v>Excelsa</v>
      </c>
      <c r="O131" t="str">
        <f t="shared" ref="O131:O194" si="8">IF(J131 = "M", "Medium", IF(J131 = "L", "Light", IF(J131 = "D", "Dark")))</f>
        <v>Dark</v>
      </c>
      <c r="P131" t="str">
        <f>_xlfn.XLOOKUP(Orders[[#This Row],[Customer ID]], customers!$A$1:$A$1001, customers!$I$1:$I$1001,, 0)</f>
        <v>Yes</v>
      </c>
    </row>
    <row r="132" spans="1:16" x14ac:dyDescent="0.3">
      <c r="A132" t="s">
        <v>1222</v>
      </c>
      <c r="B132" s="3">
        <v>44624</v>
      </c>
      <c r="C132" t="s">
        <v>1223</v>
      </c>
      <c r="D132" t="s">
        <v>6182</v>
      </c>
      <c r="E132">
        <v>5</v>
      </c>
      <c r="F132" t="str">
        <f>_xlfn.XLOOKUP(C132,customers!$A$2:$A$1001,customers!$B$2:$B$1001,,0)</f>
        <v>Bidget Tremellier</v>
      </c>
      <c r="G132" t="str">
        <f>IF(_xlfn.XLOOKUP(orders!C132,customers!A131:A1131,customers!C131:C1131,,0) = 0, "", _xlfn.XLOOKUP(orders!C132,customers!A131:A1131,customers!C131:C1131,,0))</f>
        <v/>
      </c>
      <c r="H132" t="str">
        <f>_xlfn.XLOOKUP(C132, customers!$A$1:$A$1001, customers!$G$1:$G$1001,,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4">
        <f>INDEX(products!$A$1:$G$49, MATCH(orders!$D132, products!$A$1:$A$49, 0), MATCH(orders!L$1, products!$A$1:$G$1, 0))</f>
        <v>29.784999999999997</v>
      </c>
      <c r="M132" s="4">
        <f t="shared" si="6"/>
        <v>148.92499999999998</v>
      </c>
      <c r="N132" t="str">
        <f t="shared" si="7"/>
        <v>Arabica</v>
      </c>
      <c r="O132" t="str">
        <f t="shared" si="8"/>
        <v>Light</v>
      </c>
      <c r="P132" t="str">
        <f>_xlfn.XLOOKUP(Orders[[#This Row],[Customer ID]], customers!$A$1:$A$1001, customers!$I$1:$I$1001,, 0)</f>
        <v>Yes</v>
      </c>
    </row>
    <row r="133" spans="1:16" x14ac:dyDescent="0.3">
      <c r="A133" t="s">
        <v>1227</v>
      </c>
      <c r="B133" s="3">
        <v>44196</v>
      </c>
      <c r="C133" t="s">
        <v>1228</v>
      </c>
      <c r="D133" t="s">
        <v>6144</v>
      </c>
      <c r="E133">
        <v>2</v>
      </c>
      <c r="F133" t="str">
        <f>_xlfn.XLOOKUP(C133,customers!$A$2:$A$1001,customers!$B$2:$B$1001,,0)</f>
        <v>Bobinette Hindsberg</v>
      </c>
      <c r="G133" t="str">
        <f>IF(_xlfn.XLOOKUP(orders!C133,customers!A132:A1132,customers!C132:C1132,,0) = 0, "", _xlfn.XLOOKUP(orders!C133,customers!A132:A1132,customers!C132:C1132,,0))</f>
        <v>bhindsberg3n@blogs.com</v>
      </c>
      <c r="H133" t="str">
        <f>_xlfn.XLOOKUP(C133, customers!$A$1:$A$1001, customers!$G$1:$G$1001,,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4">
        <f>INDEX(products!$A$1:$G$49, MATCH(orders!$D133, products!$A$1:$A$49, 0), MATCH(orders!L$1, products!$A$1:$G$1, 0))</f>
        <v>7.29</v>
      </c>
      <c r="M133" s="4">
        <f t="shared" si="6"/>
        <v>14.58</v>
      </c>
      <c r="N133" t="str">
        <f t="shared" si="7"/>
        <v>Excelsa</v>
      </c>
      <c r="O133" t="str">
        <f t="shared" si="8"/>
        <v>Dark</v>
      </c>
      <c r="P133" t="str">
        <f>_xlfn.XLOOKUP(Orders[[#This Row],[Customer ID]], customers!$A$1:$A$1001, customers!$I$1:$I$1001,, 0)</f>
        <v>Yes</v>
      </c>
    </row>
    <row r="134" spans="1:16" x14ac:dyDescent="0.3">
      <c r="A134" t="s">
        <v>1233</v>
      </c>
      <c r="B134" s="3">
        <v>44043</v>
      </c>
      <c r="C134" t="s">
        <v>1234</v>
      </c>
      <c r="D134" t="s">
        <v>6182</v>
      </c>
      <c r="E134">
        <v>5</v>
      </c>
      <c r="F134" t="str">
        <f>_xlfn.XLOOKUP(C134,customers!$A$2:$A$1001,customers!$B$2:$B$1001,,0)</f>
        <v>Osbert Robins</v>
      </c>
      <c r="G134" t="str">
        <f>IF(_xlfn.XLOOKUP(orders!C134,customers!A133:A1133,customers!C133:C1133,,0) = 0, "", _xlfn.XLOOKUP(orders!C134,customers!A133:A1133,customers!C133:C1133,,0))</f>
        <v>orobins3o@salon.com</v>
      </c>
      <c r="H134" t="str">
        <f>_xlfn.XLOOKUP(C134, customers!$A$1:$A$1001, customers!$G$1:$G$1001,,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4">
        <f>INDEX(products!$A$1:$G$49, MATCH(orders!$D134, products!$A$1:$A$49, 0), MATCH(orders!L$1, products!$A$1:$G$1, 0))</f>
        <v>29.784999999999997</v>
      </c>
      <c r="M134" s="4">
        <f t="shared" si="6"/>
        <v>148.92499999999998</v>
      </c>
      <c r="N134" t="str">
        <f t="shared" si="7"/>
        <v>Arabica</v>
      </c>
      <c r="O134" t="str">
        <f t="shared" si="8"/>
        <v>Light</v>
      </c>
      <c r="P134" t="str">
        <f>_xlfn.XLOOKUP(Orders[[#This Row],[Customer ID]], customers!$A$1:$A$1001, customers!$I$1:$I$1001,, 0)</f>
        <v>Yes</v>
      </c>
    </row>
    <row r="135" spans="1:16" x14ac:dyDescent="0.3">
      <c r="A135" t="s">
        <v>1239</v>
      </c>
      <c r="B135" s="3">
        <v>44340</v>
      </c>
      <c r="C135" t="s">
        <v>1240</v>
      </c>
      <c r="D135" t="s">
        <v>6143</v>
      </c>
      <c r="E135">
        <v>1</v>
      </c>
      <c r="F135" t="str">
        <f>_xlfn.XLOOKUP(C135,customers!$A$2:$A$1001,customers!$B$2:$B$1001,,0)</f>
        <v>Othello Syseland</v>
      </c>
      <c r="G135" t="str">
        <f>IF(_xlfn.XLOOKUP(orders!C135,customers!A134:A1134,customers!C134:C1134,,0) = 0, "", _xlfn.XLOOKUP(orders!C135,customers!A134:A1134,customers!C134:C1134,,0))</f>
        <v>osyseland3p@independent.co.uk</v>
      </c>
      <c r="H135" t="str">
        <f>_xlfn.XLOOKUP(C135, customers!$A$1:$A$1001, customers!$G$1:$G$1001,,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4">
        <f>INDEX(products!$A$1:$G$49, MATCH(orders!$D135, products!$A$1:$A$49, 0), MATCH(orders!L$1, products!$A$1:$G$1, 0))</f>
        <v>12.95</v>
      </c>
      <c r="M135" s="4">
        <f t="shared" si="6"/>
        <v>12.95</v>
      </c>
      <c r="N135" t="str">
        <f t="shared" si="7"/>
        <v>Liberica</v>
      </c>
      <c r="O135" t="str">
        <f t="shared" si="8"/>
        <v>Dark</v>
      </c>
      <c r="P135" t="str">
        <f>_xlfn.XLOOKUP(Orders[[#This Row],[Customer ID]], customers!$A$1:$A$1001, customers!$I$1:$I$1001,, 0)</f>
        <v>No</v>
      </c>
    </row>
    <row r="136" spans="1:16" x14ac:dyDescent="0.3">
      <c r="A136" t="s">
        <v>1245</v>
      </c>
      <c r="B136" s="3">
        <v>44758</v>
      </c>
      <c r="C136" t="s">
        <v>1246</v>
      </c>
      <c r="D136" t="s">
        <v>6166</v>
      </c>
      <c r="E136">
        <v>3</v>
      </c>
      <c r="F136" t="str">
        <f>_xlfn.XLOOKUP(C136,customers!$A$2:$A$1001,customers!$B$2:$B$1001,,0)</f>
        <v>Ewell Hanby</v>
      </c>
      <c r="G136" t="str">
        <f>IF(_xlfn.XLOOKUP(orders!C136,customers!A135:A1135,customers!C135:C1135,,0) = 0, "", _xlfn.XLOOKUP(orders!C136,customers!A135:A1135,customers!C135:C1135,,0))</f>
        <v/>
      </c>
      <c r="H136" t="str">
        <f>_xlfn.XLOOKUP(C136, customers!$A$1:$A$1001, customers!$G$1:$G$1001,,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4">
        <f>INDEX(products!$A$1:$G$49, MATCH(orders!$D136, products!$A$1:$A$49, 0), MATCH(orders!L$1, products!$A$1:$G$1, 0))</f>
        <v>31.624999999999996</v>
      </c>
      <c r="M136" s="4">
        <f t="shared" si="6"/>
        <v>94.874999999999986</v>
      </c>
      <c r="N136" t="str">
        <f t="shared" si="7"/>
        <v>Excelsa</v>
      </c>
      <c r="O136" t="str">
        <f t="shared" si="8"/>
        <v>Medium</v>
      </c>
      <c r="P136" t="str">
        <f>_xlfn.XLOOKUP(Orders[[#This Row],[Customer ID]], customers!$A$1:$A$1001, customers!$I$1:$I$1001,, 0)</f>
        <v>Yes</v>
      </c>
    </row>
    <row r="137" spans="1:16" x14ac:dyDescent="0.3">
      <c r="A137" t="s">
        <v>1249</v>
      </c>
      <c r="B137" s="3">
        <v>44232</v>
      </c>
      <c r="C137" t="s">
        <v>976</v>
      </c>
      <c r="D137" t="s">
        <v>6180</v>
      </c>
      <c r="E137">
        <v>5</v>
      </c>
      <c r="F137" t="str">
        <f>_xlfn.XLOOKUP(C137,customers!$A$2:$A$1001,customers!$B$2:$B$1001,,0)</f>
        <v>Blancha McAmish</v>
      </c>
      <c r="G137" t="e">
        <f>IF(_xlfn.XLOOKUP(orders!C137,customers!A136:A1136,customers!C136:C1136,,0) = 0, "", _xlfn.XLOOKUP(orders!C137,customers!A136:A1136,customers!C136:C1136,,0))</f>
        <v>#N/A</v>
      </c>
      <c r="H137" t="str">
        <f>_xlfn.XLOOKUP(C137, customers!$A$1:$A$1001, customers!$G$1:$G$1001,,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4">
        <f>INDEX(products!$A$1:$G$49, MATCH(orders!$D137, products!$A$1:$A$49, 0), MATCH(orders!L$1, products!$A$1:$G$1, 0))</f>
        <v>7.77</v>
      </c>
      <c r="M137" s="4">
        <f t="shared" si="6"/>
        <v>38.849999999999994</v>
      </c>
      <c r="N137" t="str">
        <f t="shared" si="7"/>
        <v>Arabica</v>
      </c>
      <c r="O137" t="str">
        <f t="shared" si="8"/>
        <v>Light</v>
      </c>
      <c r="P137" t="str">
        <f>_xlfn.XLOOKUP(Orders[[#This Row],[Customer ID]], customers!$A$1:$A$1001, customers!$I$1:$I$1001,, 0)</f>
        <v>Yes</v>
      </c>
    </row>
    <row r="138" spans="1:16" x14ac:dyDescent="0.3">
      <c r="A138" t="s">
        <v>1255</v>
      </c>
      <c r="B138" s="3">
        <v>44406</v>
      </c>
      <c r="C138" t="s">
        <v>1256</v>
      </c>
      <c r="D138" t="s">
        <v>6154</v>
      </c>
      <c r="E138">
        <v>4</v>
      </c>
      <c r="F138" t="str">
        <f>_xlfn.XLOOKUP(C138,customers!$A$2:$A$1001,customers!$B$2:$B$1001,,0)</f>
        <v>Lowell Keenleyside</v>
      </c>
      <c r="G138" t="str">
        <f>IF(_xlfn.XLOOKUP(orders!C138,customers!A137:A1137,customers!C137:C1137,,0) = 0, "", _xlfn.XLOOKUP(orders!C138,customers!A137:A1137,customers!C137:C1137,,0))</f>
        <v>lkeenleyside3s@topsy.com</v>
      </c>
      <c r="H138" t="str">
        <f>_xlfn.XLOOKUP(C138, customers!$A$1:$A$1001, customers!$G$1:$G$1001,,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4">
        <f>INDEX(products!$A$1:$G$49, MATCH(orders!$D138, products!$A$1:$A$49, 0), MATCH(orders!L$1, products!$A$1:$G$1, 0))</f>
        <v>2.9849999999999999</v>
      </c>
      <c r="M138" s="4">
        <f t="shared" si="6"/>
        <v>11.94</v>
      </c>
      <c r="N138" t="str">
        <f t="shared" si="7"/>
        <v>Arabica</v>
      </c>
      <c r="O138" t="str">
        <f t="shared" si="8"/>
        <v>Dark</v>
      </c>
      <c r="P138" t="str">
        <f>_xlfn.XLOOKUP(Orders[[#This Row],[Customer ID]], customers!$A$1:$A$1001, customers!$I$1:$I$1001,, 0)</f>
        <v>No</v>
      </c>
    </row>
    <row r="139" spans="1:16" x14ac:dyDescent="0.3">
      <c r="A139" t="s">
        <v>1261</v>
      </c>
      <c r="B139" s="3">
        <v>44637</v>
      </c>
      <c r="C139" t="s">
        <v>1262</v>
      </c>
      <c r="D139" t="s">
        <v>6148</v>
      </c>
      <c r="E139">
        <v>3</v>
      </c>
      <c r="F139" t="str">
        <f>_xlfn.XLOOKUP(C139,customers!$A$2:$A$1001,customers!$B$2:$B$1001,,0)</f>
        <v>Elonore Joliffe</v>
      </c>
      <c r="G139" t="str">
        <f>IF(_xlfn.XLOOKUP(orders!C139,customers!A138:A1138,customers!C138:C1138,,0) = 0, "", _xlfn.XLOOKUP(orders!C139,customers!A138:A1138,customers!C138:C1138,,0))</f>
        <v/>
      </c>
      <c r="H139" t="str">
        <f>_xlfn.XLOOKUP(C139, customers!$A$1:$A$1001, customers!$G$1:$G$1001,,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4">
        <f>INDEX(products!$A$1:$G$49, MATCH(orders!$D139, products!$A$1:$A$49, 0), MATCH(orders!L$1, products!$A$1:$G$1, 0))</f>
        <v>34.154999999999994</v>
      </c>
      <c r="M139" s="4">
        <f t="shared" si="6"/>
        <v>102.46499999999997</v>
      </c>
      <c r="N139" t="str">
        <f t="shared" si="7"/>
        <v>Excelsa</v>
      </c>
      <c r="O139" t="str">
        <f t="shared" si="8"/>
        <v>Light</v>
      </c>
      <c r="P139" t="str">
        <f>_xlfn.XLOOKUP(Orders[[#This Row],[Customer ID]], customers!$A$1:$A$1001, customers!$I$1:$I$1001,, 0)</f>
        <v>No</v>
      </c>
    </row>
    <row r="140" spans="1:16" x14ac:dyDescent="0.3">
      <c r="A140" t="s">
        <v>1266</v>
      </c>
      <c r="B140" s="3">
        <v>44238</v>
      </c>
      <c r="C140" t="s">
        <v>1267</v>
      </c>
      <c r="D140" t="s">
        <v>6183</v>
      </c>
      <c r="E140">
        <v>4</v>
      </c>
      <c r="F140" t="str">
        <f>_xlfn.XLOOKUP(C140,customers!$A$2:$A$1001,customers!$B$2:$B$1001,,0)</f>
        <v>Abraham Coleman</v>
      </c>
      <c r="G140" t="str">
        <f>IF(_xlfn.XLOOKUP(orders!C140,customers!A139:A1139,customers!C139:C1139,,0) = 0, "", _xlfn.XLOOKUP(orders!C140,customers!A139:A1139,customers!C139:C1139,,0))</f>
        <v/>
      </c>
      <c r="H140" t="str">
        <f>_xlfn.XLOOKUP(C140, customers!$A$1:$A$1001, customers!$G$1:$G$1001,,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4">
        <f>INDEX(products!$A$1:$G$49, MATCH(orders!$D140, products!$A$1:$A$49, 0), MATCH(orders!L$1, products!$A$1:$G$1, 0))</f>
        <v>12.15</v>
      </c>
      <c r="M140" s="4">
        <f t="shared" si="6"/>
        <v>48.6</v>
      </c>
      <c r="N140" t="str">
        <f t="shared" si="7"/>
        <v>Excelsa</v>
      </c>
      <c r="O140" t="str">
        <f t="shared" si="8"/>
        <v>Dark</v>
      </c>
      <c r="P140" t="str">
        <f>_xlfn.XLOOKUP(Orders[[#This Row],[Customer ID]], customers!$A$1:$A$1001, customers!$I$1:$I$1001,, 0)</f>
        <v>No</v>
      </c>
    </row>
    <row r="141" spans="1:16" x14ac:dyDescent="0.3">
      <c r="A141" t="s">
        <v>1271</v>
      </c>
      <c r="B141" s="3">
        <v>43509</v>
      </c>
      <c r="C141" t="s">
        <v>1272</v>
      </c>
      <c r="D141" t="s">
        <v>6143</v>
      </c>
      <c r="E141">
        <v>6</v>
      </c>
      <c r="F141" t="str">
        <f>_xlfn.XLOOKUP(C141,customers!$A$2:$A$1001,customers!$B$2:$B$1001,,0)</f>
        <v>Rivy Farington</v>
      </c>
      <c r="G141" t="str">
        <f>IF(_xlfn.XLOOKUP(orders!C141,customers!A140:A1140,customers!C140:C1140,,0) = 0, "", _xlfn.XLOOKUP(orders!C141,customers!A140:A1140,customers!C140:C1140,,0))</f>
        <v/>
      </c>
      <c r="H141" t="str">
        <f>_xlfn.XLOOKUP(C141, customers!$A$1:$A$1001, customers!$G$1:$G$1001,,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4">
        <f>INDEX(products!$A$1:$G$49, MATCH(orders!$D141, products!$A$1:$A$49, 0), MATCH(orders!L$1, products!$A$1:$G$1, 0))</f>
        <v>12.95</v>
      </c>
      <c r="M141" s="4">
        <f t="shared" si="6"/>
        <v>77.699999999999989</v>
      </c>
      <c r="N141" t="str">
        <f t="shared" si="7"/>
        <v>Liberica</v>
      </c>
      <c r="O141" t="str">
        <f t="shared" si="8"/>
        <v>Dark</v>
      </c>
      <c r="P141" t="str">
        <f>_xlfn.XLOOKUP(Orders[[#This Row],[Customer ID]], customers!$A$1:$A$1001, customers!$I$1:$I$1001,, 0)</f>
        <v>Yes</v>
      </c>
    </row>
    <row r="142" spans="1:16" x14ac:dyDescent="0.3">
      <c r="A142" t="s">
        <v>1276</v>
      </c>
      <c r="B142" s="3">
        <v>44694</v>
      </c>
      <c r="C142" t="s">
        <v>1277</v>
      </c>
      <c r="D142" t="s">
        <v>6165</v>
      </c>
      <c r="E142">
        <v>1</v>
      </c>
      <c r="F142" t="str">
        <f>_xlfn.XLOOKUP(C142,customers!$A$2:$A$1001,customers!$B$2:$B$1001,,0)</f>
        <v>Vallie Kundt</v>
      </c>
      <c r="G142" t="str">
        <f>IF(_xlfn.XLOOKUP(orders!C142,customers!A141:A1141,customers!C141:C1141,,0) = 0, "", _xlfn.XLOOKUP(orders!C142,customers!A141:A1141,customers!C141:C1141,,0))</f>
        <v>vkundt3w@bigcartel.com</v>
      </c>
      <c r="H142" t="str">
        <f>_xlfn.XLOOKUP(C142, customers!$A$1:$A$1001, customers!$G$1:$G$1001,,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4">
        <f>INDEX(products!$A$1:$G$49, MATCH(orders!$D142, products!$A$1:$A$49, 0), MATCH(orders!L$1, products!$A$1:$G$1, 0))</f>
        <v>29.784999999999997</v>
      </c>
      <c r="M142" s="4">
        <f t="shared" si="6"/>
        <v>29.784999999999997</v>
      </c>
      <c r="N142" t="str">
        <f t="shared" si="7"/>
        <v>Liberica</v>
      </c>
      <c r="O142" t="str">
        <f t="shared" si="8"/>
        <v>Dark</v>
      </c>
      <c r="P142" t="str">
        <f>_xlfn.XLOOKUP(Orders[[#This Row],[Customer ID]], customers!$A$1:$A$1001, customers!$I$1:$I$1001,, 0)</f>
        <v>Yes</v>
      </c>
    </row>
    <row r="143" spans="1:16" x14ac:dyDescent="0.3">
      <c r="A143" t="s">
        <v>1283</v>
      </c>
      <c r="B143" s="3">
        <v>43970</v>
      </c>
      <c r="C143" t="s">
        <v>1284</v>
      </c>
      <c r="D143" t="s">
        <v>6167</v>
      </c>
      <c r="E143">
        <v>4</v>
      </c>
      <c r="F143" t="str">
        <f>_xlfn.XLOOKUP(C143,customers!$A$2:$A$1001,customers!$B$2:$B$1001,,0)</f>
        <v>Boyd Bett</v>
      </c>
      <c r="G143" t="str">
        <f>IF(_xlfn.XLOOKUP(orders!C143,customers!A142:A1142,customers!C142:C1142,,0) = 0, "", _xlfn.XLOOKUP(orders!C143,customers!A142:A1142,customers!C142:C1142,,0))</f>
        <v>bbett3x@google.de</v>
      </c>
      <c r="H143" t="str">
        <f>_xlfn.XLOOKUP(C143, customers!$A$1:$A$1001, customers!$G$1:$G$1001,,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4">
        <f>INDEX(products!$A$1:$G$49, MATCH(orders!$D143, products!$A$1:$A$49, 0), MATCH(orders!L$1, products!$A$1:$G$1, 0))</f>
        <v>3.8849999999999998</v>
      </c>
      <c r="M143" s="4">
        <f t="shared" si="6"/>
        <v>15.54</v>
      </c>
      <c r="N143" t="str">
        <f t="shared" si="7"/>
        <v>Arabica</v>
      </c>
      <c r="O143" t="str">
        <f t="shared" si="8"/>
        <v>Light</v>
      </c>
      <c r="P143" t="str">
        <f>_xlfn.XLOOKUP(Orders[[#This Row],[Customer ID]], customers!$A$1:$A$1001, customers!$I$1:$I$1001,, 0)</f>
        <v>Yes</v>
      </c>
    </row>
    <row r="144" spans="1:16" x14ac:dyDescent="0.3">
      <c r="A144" t="s">
        <v>1289</v>
      </c>
      <c r="B144" s="3">
        <v>44678</v>
      </c>
      <c r="C144" t="s">
        <v>1290</v>
      </c>
      <c r="D144" t="s">
        <v>6148</v>
      </c>
      <c r="E144">
        <v>4</v>
      </c>
      <c r="F144" t="str">
        <f>_xlfn.XLOOKUP(C144,customers!$A$2:$A$1001,customers!$B$2:$B$1001,,0)</f>
        <v>Julio Armytage</v>
      </c>
      <c r="G144" t="str">
        <f>IF(_xlfn.XLOOKUP(orders!C144,customers!A143:A1143,customers!C143:C1143,,0) = 0, "", _xlfn.XLOOKUP(orders!C144,customers!A143:A1143,customers!C143:C1143,,0))</f>
        <v/>
      </c>
      <c r="H144" t="str">
        <f>_xlfn.XLOOKUP(C144, customers!$A$1:$A$1001, customers!$G$1:$G$1001,,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4">
        <f>INDEX(products!$A$1:$G$49, MATCH(orders!$D144, products!$A$1:$A$49, 0), MATCH(orders!L$1, products!$A$1:$G$1, 0))</f>
        <v>34.154999999999994</v>
      </c>
      <c r="M144" s="4">
        <f t="shared" si="6"/>
        <v>136.61999999999998</v>
      </c>
      <c r="N144" t="str">
        <f t="shared" si="7"/>
        <v>Excelsa</v>
      </c>
      <c r="O144" t="str">
        <f t="shared" si="8"/>
        <v>Light</v>
      </c>
      <c r="P144" t="str">
        <f>_xlfn.XLOOKUP(Orders[[#This Row],[Customer ID]], customers!$A$1:$A$1001, customers!$I$1:$I$1001,, 0)</f>
        <v>Yes</v>
      </c>
    </row>
    <row r="145" spans="1:16" x14ac:dyDescent="0.3">
      <c r="A145" t="s">
        <v>1293</v>
      </c>
      <c r="B145" s="3">
        <v>44083</v>
      </c>
      <c r="C145" t="s">
        <v>1294</v>
      </c>
      <c r="D145" t="s">
        <v>6160</v>
      </c>
      <c r="E145">
        <v>2</v>
      </c>
      <c r="F145" t="str">
        <f>_xlfn.XLOOKUP(C145,customers!$A$2:$A$1001,customers!$B$2:$B$1001,,0)</f>
        <v>Deana Staite</v>
      </c>
      <c r="G145" t="str">
        <f>IF(_xlfn.XLOOKUP(orders!C145,customers!A144:A1144,customers!C144:C1144,,0) = 0, "", _xlfn.XLOOKUP(orders!C145,customers!A144:A1144,customers!C144:C1144,,0))</f>
        <v>dstaite3z@scientificamerican.com</v>
      </c>
      <c r="H145" t="str">
        <f>_xlfn.XLOOKUP(C145, customers!$A$1:$A$1001, customers!$G$1:$G$1001,,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4">
        <f>INDEX(products!$A$1:$G$49, MATCH(orders!$D145, products!$A$1:$A$49, 0), MATCH(orders!L$1, products!$A$1:$G$1, 0))</f>
        <v>8.73</v>
      </c>
      <c r="M145" s="4">
        <f t="shared" si="6"/>
        <v>17.46</v>
      </c>
      <c r="N145" t="str">
        <f t="shared" si="7"/>
        <v>Liberica</v>
      </c>
      <c r="O145" t="str">
        <f t="shared" si="8"/>
        <v>Medium</v>
      </c>
      <c r="P145" t="str">
        <f>_xlfn.XLOOKUP(Orders[[#This Row],[Customer ID]], customers!$A$1:$A$1001, customers!$I$1:$I$1001,, 0)</f>
        <v>No</v>
      </c>
    </row>
    <row r="146" spans="1:16" x14ac:dyDescent="0.3">
      <c r="A146" t="s">
        <v>1299</v>
      </c>
      <c r="B146" s="3">
        <v>44265</v>
      </c>
      <c r="C146" t="s">
        <v>1300</v>
      </c>
      <c r="D146" t="s">
        <v>6148</v>
      </c>
      <c r="E146">
        <v>2</v>
      </c>
      <c r="F146" t="str">
        <f>_xlfn.XLOOKUP(C146,customers!$A$2:$A$1001,customers!$B$2:$B$1001,,0)</f>
        <v>Winn Keyse</v>
      </c>
      <c r="G146" t="str">
        <f>IF(_xlfn.XLOOKUP(orders!C146,customers!A145:A1145,customers!C145:C1145,,0) = 0, "", _xlfn.XLOOKUP(orders!C146,customers!A145:A1145,customers!C145:C1145,,0))</f>
        <v>wkeyse40@apple.com</v>
      </c>
      <c r="H146" t="str">
        <f>_xlfn.XLOOKUP(C146, customers!$A$1:$A$1001, customers!$G$1:$G$1001,,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4">
        <f>INDEX(products!$A$1:$G$49, MATCH(orders!$D146, products!$A$1:$A$49, 0), MATCH(orders!L$1, products!$A$1:$G$1, 0))</f>
        <v>34.154999999999994</v>
      </c>
      <c r="M146" s="4">
        <f t="shared" si="6"/>
        <v>68.309999999999988</v>
      </c>
      <c r="N146" t="str">
        <f t="shared" si="7"/>
        <v>Excelsa</v>
      </c>
      <c r="O146" t="str">
        <f t="shared" si="8"/>
        <v>Light</v>
      </c>
      <c r="P146" t="str">
        <f>_xlfn.XLOOKUP(Orders[[#This Row],[Customer ID]], customers!$A$1:$A$1001, customers!$I$1:$I$1001,, 0)</f>
        <v>Yes</v>
      </c>
    </row>
    <row r="147" spans="1:16" x14ac:dyDescent="0.3">
      <c r="A147" t="s">
        <v>1305</v>
      </c>
      <c r="B147" s="3">
        <v>43562</v>
      </c>
      <c r="C147" t="s">
        <v>1306</v>
      </c>
      <c r="D147" t="s">
        <v>6159</v>
      </c>
      <c r="E147">
        <v>4</v>
      </c>
      <c r="F147" t="str">
        <f>_xlfn.XLOOKUP(C147,customers!$A$2:$A$1001,customers!$B$2:$B$1001,,0)</f>
        <v>Osmund Clausen-Thue</v>
      </c>
      <c r="G147" t="str">
        <f>IF(_xlfn.XLOOKUP(orders!C147,customers!A146:A1146,customers!C146:C1146,,0) = 0, "", _xlfn.XLOOKUP(orders!C147,customers!A146:A1146,customers!C146:C1146,,0))</f>
        <v>oclausenthue41@marriott.com</v>
      </c>
      <c r="H147" t="str">
        <f>_xlfn.XLOOKUP(C147, customers!$A$1:$A$1001, customers!$G$1:$G$1001,,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4">
        <f>INDEX(products!$A$1:$G$49, MATCH(orders!$D147, products!$A$1:$A$49, 0), MATCH(orders!L$1, products!$A$1:$G$1, 0))</f>
        <v>4.3650000000000002</v>
      </c>
      <c r="M147" s="4">
        <f t="shared" si="6"/>
        <v>17.46</v>
      </c>
      <c r="N147" t="str">
        <f t="shared" si="7"/>
        <v>Liberica</v>
      </c>
      <c r="O147" t="str">
        <f t="shared" si="8"/>
        <v>Medium</v>
      </c>
      <c r="P147" t="str">
        <f>_xlfn.XLOOKUP(Orders[[#This Row],[Customer ID]], customers!$A$1:$A$1001, customers!$I$1:$I$1001,, 0)</f>
        <v>No</v>
      </c>
    </row>
    <row r="148" spans="1:16" x14ac:dyDescent="0.3">
      <c r="A148" t="s">
        <v>1311</v>
      </c>
      <c r="B148" s="3">
        <v>44024</v>
      </c>
      <c r="C148" t="s">
        <v>1312</v>
      </c>
      <c r="D148" t="s">
        <v>6162</v>
      </c>
      <c r="E148">
        <v>3</v>
      </c>
      <c r="F148" t="str">
        <f>_xlfn.XLOOKUP(C148,customers!$A$2:$A$1001,customers!$B$2:$B$1001,,0)</f>
        <v>Leonore Francisco</v>
      </c>
      <c r="G148" t="str">
        <f>IF(_xlfn.XLOOKUP(orders!C148,customers!A147:A1147,customers!C147:C1147,,0) = 0, "", _xlfn.XLOOKUP(orders!C148,customers!A147:A1147,customers!C147:C1147,,0))</f>
        <v>lfrancisco42@fema.gov</v>
      </c>
      <c r="H148" t="str">
        <f>_xlfn.XLOOKUP(C148, customers!$A$1:$A$1001, customers!$G$1:$G$1001,,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4">
        <f>INDEX(products!$A$1:$G$49, MATCH(orders!$D148, products!$A$1:$A$49, 0), MATCH(orders!L$1, products!$A$1:$G$1, 0))</f>
        <v>14.55</v>
      </c>
      <c r="M148" s="4">
        <f t="shared" si="6"/>
        <v>43.650000000000006</v>
      </c>
      <c r="N148" t="str">
        <f t="shared" si="7"/>
        <v>Liberica</v>
      </c>
      <c r="O148" t="str">
        <f t="shared" si="8"/>
        <v>Medium</v>
      </c>
      <c r="P148" t="str">
        <f>_xlfn.XLOOKUP(Orders[[#This Row],[Customer ID]], customers!$A$1:$A$1001, customers!$I$1:$I$1001,, 0)</f>
        <v>No</v>
      </c>
    </row>
    <row r="149" spans="1:16" x14ac:dyDescent="0.3">
      <c r="A149" t="s">
        <v>1311</v>
      </c>
      <c r="B149" s="3">
        <v>44024</v>
      </c>
      <c r="C149" t="s">
        <v>1312</v>
      </c>
      <c r="D149" t="s">
        <v>6141</v>
      </c>
      <c r="E149">
        <v>2</v>
      </c>
      <c r="F149" t="str">
        <f>_xlfn.XLOOKUP(C149,customers!$A$2:$A$1001,customers!$B$2:$B$1001,,0)</f>
        <v>Leonore Francisco</v>
      </c>
      <c r="G149" t="str">
        <f>IF(_xlfn.XLOOKUP(orders!C149,customers!A148:A1148,customers!C148:C1148,,0) = 0, "", _xlfn.XLOOKUP(orders!C149,customers!A148:A1148,customers!C148:C1148,,0))</f>
        <v>lfrancisco42@fema.gov</v>
      </c>
      <c r="H149" t="str">
        <f>_xlfn.XLOOKUP(C149, customers!$A$1:$A$1001, customers!$G$1:$G$1001,,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4">
        <f>INDEX(products!$A$1:$G$49, MATCH(orders!$D149, products!$A$1:$A$49, 0), MATCH(orders!L$1, products!$A$1:$G$1, 0))</f>
        <v>13.75</v>
      </c>
      <c r="M149" s="4">
        <f t="shared" si="6"/>
        <v>27.5</v>
      </c>
      <c r="N149" t="str">
        <f t="shared" si="7"/>
        <v>Excelsa</v>
      </c>
      <c r="O149" t="str">
        <f t="shared" si="8"/>
        <v>Medium</v>
      </c>
      <c r="P149" t="str">
        <f>_xlfn.XLOOKUP(Orders[[#This Row],[Customer ID]], customers!$A$1:$A$1001, customers!$I$1:$I$1001,, 0)</f>
        <v>No</v>
      </c>
    </row>
    <row r="150" spans="1:16" x14ac:dyDescent="0.3">
      <c r="A150" t="s">
        <v>1322</v>
      </c>
      <c r="B150" s="3">
        <v>44551</v>
      </c>
      <c r="C150" t="s">
        <v>1323</v>
      </c>
      <c r="D150" t="s">
        <v>6153</v>
      </c>
      <c r="E150">
        <v>5</v>
      </c>
      <c r="F150" t="str">
        <f>_xlfn.XLOOKUP(C150,customers!$A$2:$A$1001,customers!$B$2:$B$1001,,0)</f>
        <v>Giacobo Skingle</v>
      </c>
      <c r="G150" t="str">
        <f>IF(_xlfn.XLOOKUP(orders!C150,customers!A149:A1149,customers!C149:C1149,,0) = 0, "", _xlfn.XLOOKUP(orders!C150,customers!A149:A1149,customers!C149:C1149,,0))</f>
        <v>gskingle44@clickbank.net</v>
      </c>
      <c r="H150" t="str">
        <f>_xlfn.XLOOKUP(C150, customers!$A$1:$A$1001, customers!$G$1:$G$1001,,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4">
        <f>INDEX(products!$A$1:$G$49, MATCH(orders!$D150, products!$A$1:$A$49, 0), MATCH(orders!L$1, products!$A$1:$G$1, 0))</f>
        <v>3.645</v>
      </c>
      <c r="M150" s="4">
        <f t="shared" si="6"/>
        <v>18.225000000000001</v>
      </c>
      <c r="N150" t="str">
        <f t="shared" si="7"/>
        <v>Excelsa</v>
      </c>
      <c r="O150" t="str">
        <f t="shared" si="8"/>
        <v>Dark</v>
      </c>
      <c r="P150" t="str">
        <f>_xlfn.XLOOKUP(Orders[[#This Row],[Customer ID]], customers!$A$1:$A$1001, customers!$I$1:$I$1001,, 0)</f>
        <v>Yes</v>
      </c>
    </row>
    <row r="151" spans="1:16" x14ac:dyDescent="0.3">
      <c r="A151" t="s">
        <v>1328</v>
      </c>
      <c r="B151" s="3">
        <v>44108</v>
      </c>
      <c r="C151" t="s">
        <v>1329</v>
      </c>
      <c r="D151" t="s">
        <v>6175</v>
      </c>
      <c r="E151">
        <v>2</v>
      </c>
      <c r="F151" t="str">
        <f>_xlfn.XLOOKUP(C151,customers!$A$2:$A$1001,customers!$B$2:$B$1001,,0)</f>
        <v>Gerard Pirdy</v>
      </c>
      <c r="G151" t="str">
        <f>IF(_xlfn.XLOOKUP(orders!C151,customers!A150:A1150,customers!C150:C1150,,0) = 0, "", _xlfn.XLOOKUP(orders!C151,customers!A150:A1150,customers!C150:C1150,,0))</f>
        <v/>
      </c>
      <c r="H151" t="str">
        <f>_xlfn.XLOOKUP(C151, customers!$A$1:$A$1001, customers!$G$1:$G$1001,,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4">
        <f>INDEX(products!$A$1:$G$49, MATCH(orders!$D151, products!$A$1:$A$49, 0), MATCH(orders!L$1, products!$A$1:$G$1, 0))</f>
        <v>25.874999999999996</v>
      </c>
      <c r="M151" s="4">
        <f t="shared" si="6"/>
        <v>51.749999999999993</v>
      </c>
      <c r="N151" t="str">
        <f t="shared" si="7"/>
        <v>Arabica</v>
      </c>
      <c r="O151" t="str">
        <f t="shared" si="8"/>
        <v>Medium</v>
      </c>
      <c r="P151" t="str">
        <f>_xlfn.XLOOKUP(Orders[[#This Row],[Customer ID]], customers!$A$1:$A$1001, customers!$I$1:$I$1001,, 0)</f>
        <v>Yes</v>
      </c>
    </row>
    <row r="152" spans="1:16" x14ac:dyDescent="0.3">
      <c r="A152" t="s">
        <v>1333</v>
      </c>
      <c r="B152" s="3">
        <v>44051</v>
      </c>
      <c r="C152" t="s">
        <v>1334</v>
      </c>
      <c r="D152" t="s">
        <v>6143</v>
      </c>
      <c r="E152">
        <v>1</v>
      </c>
      <c r="F152" t="str">
        <f>_xlfn.XLOOKUP(C152,customers!$A$2:$A$1001,customers!$B$2:$B$1001,,0)</f>
        <v>Jacinthe Balsillie</v>
      </c>
      <c r="G152" t="str">
        <f>IF(_xlfn.XLOOKUP(orders!C152,customers!A151:A1151,customers!C151:C1151,,0) = 0, "", _xlfn.XLOOKUP(orders!C152,customers!A151:A1151,customers!C151:C1151,,0))</f>
        <v>jbalsillie46@princeton.edu</v>
      </c>
      <c r="H152" t="str">
        <f>_xlfn.XLOOKUP(C152, customers!$A$1:$A$1001, customers!$G$1:$G$1001,,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4">
        <f>INDEX(products!$A$1:$G$49, MATCH(orders!$D152, products!$A$1:$A$49, 0), MATCH(orders!L$1, products!$A$1:$G$1, 0))</f>
        <v>12.95</v>
      </c>
      <c r="M152" s="4">
        <f t="shared" si="6"/>
        <v>12.95</v>
      </c>
      <c r="N152" t="str">
        <f t="shared" si="7"/>
        <v>Liberica</v>
      </c>
      <c r="O152" t="str">
        <f t="shared" si="8"/>
        <v>Dark</v>
      </c>
      <c r="P152" t="str">
        <f>_xlfn.XLOOKUP(Orders[[#This Row],[Customer ID]], customers!$A$1:$A$1001, customers!$I$1:$I$1001,, 0)</f>
        <v>Yes</v>
      </c>
    </row>
    <row r="153" spans="1:16" x14ac:dyDescent="0.3">
      <c r="A153" t="s">
        <v>1339</v>
      </c>
      <c r="B153" s="3">
        <v>44115</v>
      </c>
      <c r="C153" t="s">
        <v>1340</v>
      </c>
      <c r="D153" t="s">
        <v>6155</v>
      </c>
      <c r="E153">
        <v>3</v>
      </c>
      <c r="F153" t="str">
        <f>_xlfn.XLOOKUP(C153,customers!$A$2:$A$1001,customers!$B$2:$B$1001,,0)</f>
        <v>Quinton Fouracres</v>
      </c>
      <c r="G153" t="str">
        <f>IF(_xlfn.XLOOKUP(orders!C153,customers!A152:A1152,customers!C152:C1152,,0) = 0, "", _xlfn.XLOOKUP(orders!C153,customers!A152:A1152,customers!C152:C1152,,0))</f>
        <v/>
      </c>
      <c r="H153" t="str">
        <f>_xlfn.XLOOKUP(C153, customers!$A$1:$A$1001, customers!$G$1:$G$1001,,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4">
        <f>INDEX(products!$A$1:$G$49, MATCH(orders!$D153, products!$A$1:$A$49, 0), MATCH(orders!L$1, products!$A$1:$G$1, 0))</f>
        <v>11.25</v>
      </c>
      <c r="M153" s="4">
        <f t="shared" si="6"/>
        <v>33.75</v>
      </c>
      <c r="N153" t="str">
        <f t="shared" si="7"/>
        <v>Arabica</v>
      </c>
      <c r="O153" t="str">
        <f t="shared" si="8"/>
        <v>Medium</v>
      </c>
      <c r="P153" t="str">
        <f>_xlfn.XLOOKUP(Orders[[#This Row],[Customer ID]], customers!$A$1:$A$1001, customers!$I$1:$I$1001,, 0)</f>
        <v>Yes</v>
      </c>
    </row>
    <row r="154" spans="1:16" x14ac:dyDescent="0.3">
      <c r="A154" t="s">
        <v>1344</v>
      </c>
      <c r="B154" s="3">
        <v>44510</v>
      </c>
      <c r="C154" t="s">
        <v>1345</v>
      </c>
      <c r="D154" t="s">
        <v>6151</v>
      </c>
      <c r="E154">
        <v>3</v>
      </c>
      <c r="F154" t="str">
        <f>_xlfn.XLOOKUP(C154,customers!$A$2:$A$1001,customers!$B$2:$B$1001,,0)</f>
        <v>Bettina Leffek</v>
      </c>
      <c r="G154" t="str">
        <f>IF(_xlfn.XLOOKUP(orders!C154,customers!A153:A1153,customers!C153:C1153,,0) = 0, "", _xlfn.XLOOKUP(orders!C154,customers!A153:A1153,customers!C153:C1153,,0))</f>
        <v>bleffek48@ning.com</v>
      </c>
      <c r="H154" t="str">
        <f>_xlfn.XLOOKUP(C154, customers!$A$1:$A$1001, customers!$G$1:$G$1001,,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4">
        <f>INDEX(products!$A$1:$G$49, MATCH(orders!$D154, products!$A$1:$A$49, 0), MATCH(orders!L$1, products!$A$1:$G$1, 0))</f>
        <v>22.884999999999998</v>
      </c>
      <c r="M154" s="4">
        <f t="shared" si="6"/>
        <v>68.655000000000001</v>
      </c>
      <c r="N154" t="str">
        <f t="shared" si="7"/>
        <v>Robusta</v>
      </c>
      <c r="O154" t="str">
        <f t="shared" si="8"/>
        <v>Medium</v>
      </c>
      <c r="P154" t="str">
        <f>_xlfn.XLOOKUP(Orders[[#This Row],[Customer ID]], customers!$A$1:$A$1001, customers!$I$1:$I$1001,, 0)</f>
        <v>Yes</v>
      </c>
    </row>
    <row r="155" spans="1:16" x14ac:dyDescent="0.3">
      <c r="A155" t="s">
        <v>1350</v>
      </c>
      <c r="B155" s="3">
        <v>44367</v>
      </c>
      <c r="C155" t="s">
        <v>1351</v>
      </c>
      <c r="D155" t="s">
        <v>6163</v>
      </c>
      <c r="E155">
        <v>1</v>
      </c>
      <c r="F155" t="str">
        <f>_xlfn.XLOOKUP(C155,customers!$A$2:$A$1001,customers!$B$2:$B$1001,,0)</f>
        <v>Hetti Penson</v>
      </c>
      <c r="G155" t="str">
        <f>IF(_xlfn.XLOOKUP(orders!C155,customers!A154:A1154,customers!C154:C1154,,0) = 0, "", _xlfn.XLOOKUP(orders!C155,customers!A154:A1154,customers!C154:C1154,,0))</f>
        <v/>
      </c>
      <c r="H155" t="str">
        <f>_xlfn.XLOOKUP(C155, customers!$A$1:$A$1001, customers!$G$1:$G$1001,,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4">
        <f>INDEX(products!$A$1:$G$49, MATCH(orders!$D155, products!$A$1:$A$49, 0), MATCH(orders!L$1, products!$A$1:$G$1, 0))</f>
        <v>2.6849999999999996</v>
      </c>
      <c r="M155" s="4">
        <f t="shared" si="6"/>
        <v>2.6849999999999996</v>
      </c>
      <c r="N155" t="str">
        <f t="shared" si="7"/>
        <v>Robusta</v>
      </c>
      <c r="O155" t="str">
        <f t="shared" si="8"/>
        <v>Dark</v>
      </c>
      <c r="P155" t="str">
        <f>_xlfn.XLOOKUP(Orders[[#This Row],[Customer ID]], customers!$A$1:$A$1001, customers!$I$1:$I$1001,, 0)</f>
        <v>No</v>
      </c>
    </row>
    <row r="156" spans="1:16" x14ac:dyDescent="0.3">
      <c r="A156" t="s">
        <v>1355</v>
      </c>
      <c r="B156" s="3">
        <v>44473</v>
      </c>
      <c r="C156" t="s">
        <v>1356</v>
      </c>
      <c r="D156" t="s">
        <v>6168</v>
      </c>
      <c r="E156">
        <v>5</v>
      </c>
      <c r="F156" t="str">
        <f>_xlfn.XLOOKUP(C156,customers!$A$2:$A$1001,customers!$B$2:$B$1001,,0)</f>
        <v>Jocko Pray</v>
      </c>
      <c r="G156" t="str">
        <f>IF(_xlfn.XLOOKUP(orders!C156,customers!A155:A1155,customers!C155:C1155,,0) = 0, "", _xlfn.XLOOKUP(orders!C156,customers!A155:A1155,customers!C155:C1155,,0))</f>
        <v>jpray4a@youtube.com</v>
      </c>
      <c r="H156" t="str">
        <f>_xlfn.XLOOKUP(C156, customers!$A$1:$A$1001, customers!$G$1:$G$1001,,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4">
        <f>INDEX(products!$A$1:$G$49, MATCH(orders!$D156, products!$A$1:$A$49, 0), MATCH(orders!L$1, products!$A$1:$G$1, 0))</f>
        <v>22.884999999999998</v>
      </c>
      <c r="M156" s="4">
        <f t="shared" si="6"/>
        <v>114.42499999999998</v>
      </c>
      <c r="N156" t="str">
        <f t="shared" si="7"/>
        <v>Arabica</v>
      </c>
      <c r="O156" t="str">
        <f t="shared" si="8"/>
        <v>Dark</v>
      </c>
      <c r="P156" t="str">
        <f>_xlfn.XLOOKUP(Orders[[#This Row],[Customer ID]], customers!$A$1:$A$1001, customers!$I$1:$I$1001,, 0)</f>
        <v>No</v>
      </c>
    </row>
    <row r="157" spans="1:16" x14ac:dyDescent="0.3">
      <c r="A157" t="s">
        <v>1361</v>
      </c>
      <c r="B157" s="3">
        <v>43640</v>
      </c>
      <c r="C157" t="s">
        <v>1362</v>
      </c>
      <c r="D157" t="s">
        <v>6175</v>
      </c>
      <c r="E157">
        <v>6</v>
      </c>
      <c r="F157" t="str">
        <f>_xlfn.XLOOKUP(C157,customers!$A$2:$A$1001,customers!$B$2:$B$1001,,0)</f>
        <v>Grete Holborn</v>
      </c>
      <c r="G157" t="str">
        <f>IF(_xlfn.XLOOKUP(orders!C157,customers!A156:A1156,customers!C156:C1156,,0) = 0, "", _xlfn.XLOOKUP(orders!C157,customers!A156:A1156,customers!C156:C1156,,0))</f>
        <v>gholborn4b@ow.ly</v>
      </c>
      <c r="H157" t="str">
        <f>_xlfn.XLOOKUP(C157, customers!$A$1:$A$1001, customers!$G$1:$G$1001,,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4">
        <f>INDEX(products!$A$1:$G$49, MATCH(orders!$D157, products!$A$1:$A$49, 0), MATCH(orders!L$1, products!$A$1:$G$1, 0))</f>
        <v>25.874999999999996</v>
      </c>
      <c r="M157" s="4">
        <f t="shared" si="6"/>
        <v>155.24999999999997</v>
      </c>
      <c r="N157" t="str">
        <f t="shared" si="7"/>
        <v>Arabica</v>
      </c>
      <c r="O157" t="str">
        <f t="shared" si="8"/>
        <v>Medium</v>
      </c>
      <c r="P157" t="str">
        <f>_xlfn.XLOOKUP(Orders[[#This Row],[Customer ID]], customers!$A$1:$A$1001, customers!$I$1:$I$1001,, 0)</f>
        <v>Yes</v>
      </c>
    </row>
    <row r="158" spans="1:16" x14ac:dyDescent="0.3">
      <c r="A158" t="s">
        <v>1367</v>
      </c>
      <c r="B158" s="3">
        <v>43764</v>
      </c>
      <c r="C158" t="s">
        <v>1368</v>
      </c>
      <c r="D158" t="s">
        <v>6175</v>
      </c>
      <c r="E158">
        <v>3</v>
      </c>
      <c r="F158" t="str">
        <f>_xlfn.XLOOKUP(C158,customers!$A$2:$A$1001,customers!$B$2:$B$1001,,0)</f>
        <v>Fielding Keinrat</v>
      </c>
      <c r="G158" t="str">
        <f>IF(_xlfn.XLOOKUP(orders!C158,customers!A157:A1157,customers!C157:C1157,,0) = 0, "", _xlfn.XLOOKUP(orders!C158,customers!A157:A1157,customers!C157:C1157,,0))</f>
        <v>fkeinrat4c@dailymail.co.uk</v>
      </c>
      <c r="H158" t="str">
        <f>_xlfn.XLOOKUP(C158, customers!$A$1:$A$1001, customers!$G$1:$G$1001,,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4">
        <f>INDEX(products!$A$1:$G$49, MATCH(orders!$D158, products!$A$1:$A$49, 0), MATCH(orders!L$1, products!$A$1:$G$1, 0))</f>
        <v>25.874999999999996</v>
      </c>
      <c r="M158" s="4">
        <f t="shared" si="6"/>
        <v>77.624999999999986</v>
      </c>
      <c r="N158" t="str">
        <f t="shared" si="7"/>
        <v>Arabica</v>
      </c>
      <c r="O158" t="str">
        <f t="shared" si="8"/>
        <v>Medium</v>
      </c>
      <c r="P158" t="str">
        <f>_xlfn.XLOOKUP(Orders[[#This Row],[Customer ID]], customers!$A$1:$A$1001, customers!$I$1:$I$1001,, 0)</f>
        <v>Yes</v>
      </c>
    </row>
    <row r="159" spans="1:16" x14ac:dyDescent="0.3">
      <c r="A159" t="s">
        <v>1373</v>
      </c>
      <c r="B159" s="3">
        <v>44374</v>
      </c>
      <c r="C159" t="s">
        <v>1374</v>
      </c>
      <c r="D159" t="s">
        <v>6149</v>
      </c>
      <c r="E159">
        <v>3</v>
      </c>
      <c r="F159" t="str">
        <f>_xlfn.XLOOKUP(C159,customers!$A$2:$A$1001,customers!$B$2:$B$1001,,0)</f>
        <v>Paulo Yea</v>
      </c>
      <c r="G159" t="str">
        <f>IF(_xlfn.XLOOKUP(orders!C159,customers!A158:A1158,customers!C158:C1158,,0) = 0, "", _xlfn.XLOOKUP(orders!C159,customers!A158:A1158,customers!C158:C1158,,0))</f>
        <v>pyea4d@aol.com</v>
      </c>
      <c r="H159" t="str">
        <f>_xlfn.XLOOKUP(C159, customers!$A$1:$A$1001, customers!$G$1:$G$1001,,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4">
        <f>INDEX(products!$A$1:$G$49, MATCH(orders!$D159, products!$A$1:$A$49, 0), MATCH(orders!L$1, products!$A$1:$G$1, 0))</f>
        <v>20.584999999999997</v>
      </c>
      <c r="M159" s="4">
        <f t="shared" si="6"/>
        <v>61.754999999999995</v>
      </c>
      <c r="N159" t="str">
        <f t="shared" si="7"/>
        <v>Robusta</v>
      </c>
      <c r="O159" t="str">
        <f t="shared" si="8"/>
        <v>Dark</v>
      </c>
      <c r="P159" t="str">
        <f>_xlfn.XLOOKUP(Orders[[#This Row],[Customer ID]], customers!$A$1:$A$1001, customers!$I$1:$I$1001,, 0)</f>
        <v>No</v>
      </c>
    </row>
    <row r="160" spans="1:16" x14ac:dyDescent="0.3">
      <c r="A160" t="s">
        <v>1379</v>
      </c>
      <c r="B160" s="3">
        <v>43714</v>
      </c>
      <c r="C160" t="s">
        <v>1380</v>
      </c>
      <c r="D160" t="s">
        <v>6149</v>
      </c>
      <c r="E160">
        <v>6</v>
      </c>
      <c r="F160" t="str">
        <f>_xlfn.XLOOKUP(C160,customers!$A$2:$A$1001,customers!$B$2:$B$1001,,0)</f>
        <v>Say Risborough</v>
      </c>
      <c r="G160" t="str">
        <f>IF(_xlfn.XLOOKUP(orders!C160,customers!A159:A1159,customers!C159:C1159,,0) = 0, "", _xlfn.XLOOKUP(orders!C160,customers!A159:A1159,customers!C159:C1159,,0))</f>
        <v/>
      </c>
      <c r="H160" t="str">
        <f>_xlfn.XLOOKUP(C160, customers!$A$1:$A$1001, customers!$G$1:$G$1001,,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4">
        <f>INDEX(products!$A$1:$G$49, MATCH(orders!$D160, products!$A$1:$A$49, 0), MATCH(orders!L$1, products!$A$1:$G$1, 0))</f>
        <v>20.584999999999997</v>
      </c>
      <c r="M160" s="4">
        <f t="shared" si="6"/>
        <v>123.50999999999999</v>
      </c>
      <c r="N160" t="str">
        <f t="shared" si="7"/>
        <v>Robusta</v>
      </c>
      <c r="O160" t="str">
        <f t="shared" si="8"/>
        <v>Dark</v>
      </c>
      <c r="P160" t="str">
        <f>_xlfn.XLOOKUP(Orders[[#This Row],[Customer ID]], customers!$A$1:$A$1001, customers!$I$1:$I$1001,, 0)</f>
        <v>Yes</v>
      </c>
    </row>
    <row r="161" spans="1:16" x14ac:dyDescent="0.3">
      <c r="A161" t="s">
        <v>1384</v>
      </c>
      <c r="B161" s="3">
        <v>44316</v>
      </c>
      <c r="C161" t="s">
        <v>1385</v>
      </c>
      <c r="D161" t="s">
        <v>6164</v>
      </c>
      <c r="E161">
        <v>6</v>
      </c>
      <c r="F161" t="str">
        <f>_xlfn.XLOOKUP(C161,customers!$A$2:$A$1001,customers!$B$2:$B$1001,,0)</f>
        <v>Alexa Sizey</v>
      </c>
      <c r="G161" t="str">
        <f>IF(_xlfn.XLOOKUP(orders!C161,customers!A160:A1160,customers!C160:C1160,,0) = 0, "", _xlfn.XLOOKUP(orders!C161,customers!A160:A1160,customers!C160:C1160,,0))</f>
        <v/>
      </c>
      <c r="H161" t="str">
        <f>_xlfn.XLOOKUP(C161, customers!$A$1:$A$1001, customers!$G$1:$G$1001,,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4">
        <f>INDEX(products!$A$1:$G$49, MATCH(orders!$D161, products!$A$1:$A$49, 0), MATCH(orders!L$1, products!$A$1:$G$1, 0))</f>
        <v>36.454999999999998</v>
      </c>
      <c r="M161" s="4">
        <f t="shared" si="6"/>
        <v>218.73</v>
      </c>
      <c r="N161" t="str">
        <f t="shared" si="7"/>
        <v>Liberica</v>
      </c>
      <c r="O161" t="str">
        <f t="shared" si="8"/>
        <v>Light</v>
      </c>
      <c r="P161" t="str">
        <f>_xlfn.XLOOKUP(Orders[[#This Row],[Customer ID]], customers!$A$1:$A$1001, customers!$I$1:$I$1001,, 0)</f>
        <v>No</v>
      </c>
    </row>
    <row r="162" spans="1:16" x14ac:dyDescent="0.3">
      <c r="A162" t="s">
        <v>1389</v>
      </c>
      <c r="B162" s="3">
        <v>43837</v>
      </c>
      <c r="C162" t="s">
        <v>1390</v>
      </c>
      <c r="D162" t="s">
        <v>6139</v>
      </c>
      <c r="E162">
        <v>4</v>
      </c>
      <c r="F162" t="str">
        <f>_xlfn.XLOOKUP(C162,customers!$A$2:$A$1001,customers!$B$2:$B$1001,,0)</f>
        <v>Kari Swede</v>
      </c>
      <c r="G162" t="str">
        <f>IF(_xlfn.XLOOKUP(orders!C162,customers!A161:A1161,customers!C161:C1161,,0) = 0, "", _xlfn.XLOOKUP(orders!C162,customers!A161:A1161,customers!C161:C1161,,0))</f>
        <v>kswede4g@addthis.com</v>
      </c>
      <c r="H162" t="str">
        <f>_xlfn.XLOOKUP(C162, customers!$A$1:$A$1001, customers!$G$1:$G$1001,,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4">
        <f>INDEX(products!$A$1:$G$49, MATCH(orders!$D162, products!$A$1:$A$49, 0), MATCH(orders!L$1, products!$A$1:$G$1, 0))</f>
        <v>8.25</v>
      </c>
      <c r="M162" s="4">
        <f t="shared" si="6"/>
        <v>33</v>
      </c>
      <c r="N162" t="str">
        <f t="shared" si="7"/>
        <v>Excelsa</v>
      </c>
      <c r="O162" t="str">
        <f t="shared" si="8"/>
        <v>Medium</v>
      </c>
      <c r="P162" t="str">
        <f>_xlfn.XLOOKUP(Orders[[#This Row],[Customer ID]], customers!$A$1:$A$1001, customers!$I$1:$I$1001,, 0)</f>
        <v>No</v>
      </c>
    </row>
    <row r="163" spans="1:16" x14ac:dyDescent="0.3">
      <c r="A163" t="s">
        <v>1395</v>
      </c>
      <c r="B163" s="3">
        <v>44207</v>
      </c>
      <c r="C163" t="s">
        <v>1396</v>
      </c>
      <c r="D163" t="s">
        <v>6180</v>
      </c>
      <c r="E163">
        <v>3</v>
      </c>
      <c r="F163" t="str">
        <f>_xlfn.XLOOKUP(C163,customers!$A$2:$A$1001,customers!$B$2:$B$1001,,0)</f>
        <v>Leontine Rubrow</v>
      </c>
      <c r="G163" t="str">
        <f>IF(_xlfn.XLOOKUP(orders!C163,customers!A162:A1162,customers!C162:C1162,,0) = 0, "", _xlfn.XLOOKUP(orders!C163,customers!A162:A1162,customers!C162:C1162,,0))</f>
        <v>lrubrow4h@microsoft.com</v>
      </c>
      <c r="H163" t="str">
        <f>_xlfn.XLOOKUP(C163, customers!$A$1:$A$1001, customers!$G$1:$G$1001,,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4">
        <f>INDEX(products!$A$1:$G$49, MATCH(orders!$D163, products!$A$1:$A$49, 0), MATCH(orders!L$1, products!$A$1:$G$1, 0))</f>
        <v>7.77</v>
      </c>
      <c r="M163" s="4">
        <f t="shared" si="6"/>
        <v>23.31</v>
      </c>
      <c r="N163" t="str">
        <f t="shared" si="7"/>
        <v>Arabica</v>
      </c>
      <c r="O163" t="str">
        <f t="shared" si="8"/>
        <v>Light</v>
      </c>
      <c r="P163" t="str">
        <f>_xlfn.XLOOKUP(Orders[[#This Row],[Customer ID]], customers!$A$1:$A$1001, customers!$I$1:$I$1001,, 0)</f>
        <v>No</v>
      </c>
    </row>
    <row r="164" spans="1:16" x14ac:dyDescent="0.3">
      <c r="A164" t="s">
        <v>1401</v>
      </c>
      <c r="B164" s="3">
        <v>44515</v>
      </c>
      <c r="C164" t="s">
        <v>1402</v>
      </c>
      <c r="D164" t="s">
        <v>6144</v>
      </c>
      <c r="E164">
        <v>3</v>
      </c>
      <c r="F164" t="str">
        <f>_xlfn.XLOOKUP(C164,customers!$A$2:$A$1001,customers!$B$2:$B$1001,,0)</f>
        <v>Dottie Tift</v>
      </c>
      <c r="G164" t="str">
        <f>IF(_xlfn.XLOOKUP(orders!C164,customers!A163:A1163,customers!C163:C1163,,0) = 0, "", _xlfn.XLOOKUP(orders!C164,customers!A163:A1163,customers!C163:C1163,,0))</f>
        <v>dtift4i@netvibes.com</v>
      </c>
      <c r="H164" t="str">
        <f>_xlfn.XLOOKUP(C164, customers!$A$1:$A$1001, customers!$G$1:$G$1001,,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4">
        <f>INDEX(products!$A$1:$G$49, MATCH(orders!$D164, products!$A$1:$A$49, 0), MATCH(orders!L$1, products!$A$1:$G$1, 0))</f>
        <v>7.29</v>
      </c>
      <c r="M164" s="4">
        <f t="shared" si="6"/>
        <v>21.87</v>
      </c>
      <c r="N164" t="str">
        <f t="shared" si="7"/>
        <v>Excelsa</v>
      </c>
      <c r="O164" t="str">
        <f t="shared" si="8"/>
        <v>Dark</v>
      </c>
      <c r="P164" t="str">
        <f>_xlfn.XLOOKUP(Orders[[#This Row],[Customer ID]], customers!$A$1:$A$1001, customers!$I$1:$I$1001,, 0)</f>
        <v>Yes</v>
      </c>
    </row>
    <row r="165" spans="1:16" x14ac:dyDescent="0.3">
      <c r="A165" t="s">
        <v>1407</v>
      </c>
      <c r="B165" s="3">
        <v>43619</v>
      </c>
      <c r="C165" t="s">
        <v>1408</v>
      </c>
      <c r="D165" t="s">
        <v>6163</v>
      </c>
      <c r="E165">
        <v>6</v>
      </c>
      <c r="F165" t="str">
        <f>_xlfn.XLOOKUP(C165,customers!$A$2:$A$1001,customers!$B$2:$B$1001,,0)</f>
        <v>Gerardo Schonfeld</v>
      </c>
      <c r="G165" t="str">
        <f>IF(_xlfn.XLOOKUP(orders!C165,customers!A164:A1164,customers!C164:C1164,,0) = 0, "", _xlfn.XLOOKUP(orders!C165,customers!A164:A1164,customers!C164:C1164,,0))</f>
        <v>gschonfeld4j@oracle.com</v>
      </c>
      <c r="H165" t="str">
        <f>_xlfn.XLOOKUP(C165, customers!$A$1:$A$1001, customers!$G$1:$G$1001,,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4">
        <f>INDEX(products!$A$1:$G$49, MATCH(orders!$D165, products!$A$1:$A$49, 0), MATCH(orders!L$1, products!$A$1:$G$1, 0))</f>
        <v>2.6849999999999996</v>
      </c>
      <c r="M165" s="4">
        <f t="shared" si="6"/>
        <v>16.11</v>
      </c>
      <c r="N165" t="str">
        <f t="shared" si="7"/>
        <v>Robusta</v>
      </c>
      <c r="O165" t="str">
        <f t="shared" si="8"/>
        <v>Dark</v>
      </c>
      <c r="P165" t="str">
        <f>_xlfn.XLOOKUP(Orders[[#This Row],[Customer ID]], customers!$A$1:$A$1001, customers!$I$1:$I$1001,, 0)</f>
        <v>No</v>
      </c>
    </row>
    <row r="166" spans="1:16" x14ac:dyDescent="0.3">
      <c r="A166" t="s">
        <v>1413</v>
      </c>
      <c r="B166" s="3">
        <v>44182</v>
      </c>
      <c r="C166" t="s">
        <v>1414</v>
      </c>
      <c r="D166" t="s">
        <v>6144</v>
      </c>
      <c r="E166">
        <v>4</v>
      </c>
      <c r="F166" t="str">
        <f>_xlfn.XLOOKUP(C166,customers!$A$2:$A$1001,customers!$B$2:$B$1001,,0)</f>
        <v>Claiborne Feye</v>
      </c>
      <c r="G166" t="str">
        <f>IF(_xlfn.XLOOKUP(orders!C166,customers!A165:A1165,customers!C165:C1165,,0) = 0, "", _xlfn.XLOOKUP(orders!C166,customers!A165:A1165,customers!C165:C1165,,0))</f>
        <v>cfeye4k@google.co.jp</v>
      </c>
      <c r="H166" t="str">
        <f>_xlfn.XLOOKUP(C166, customers!$A$1:$A$1001, customers!$G$1:$G$1001,,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4">
        <f>INDEX(products!$A$1:$G$49, MATCH(orders!$D166, products!$A$1:$A$49, 0), MATCH(orders!L$1, products!$A$1:$G$1, 0))</f>
        <v>7.29</v>
      </c>
      <c r="M166" s="4">
        <f t="shared" si="6"/>
        <v>29.16</v>
      </c>
      <c r="N166" t="str">
        <f t="shared" si="7"/>
        <v>Excelsa</v>
      </c>
      <c r="O166" t="str">
        <f t="shared" si="8"/>
        <v>Dark</v>
      </c>
      <c r="P166" t="str">
        <f>_xlfn.XLOOKUP(Orders[[#This Row],[Customer ID]], customers!$A$1:$A$1001, customers!$I$1:$I$1001,, 0)</f>
        <v>No</v>
      </c>
    </row>
    <row r="167" spans="1:16" x14ac:dyDescent="0.3">
      <c r="A167" t="s">
        <v>1420</v>
      </c>
      <c r="B167" s="3">
        <v>44234</v>
      </c>
      <c r="C167" t="s">
        <v>1421</v>
      </c>
      <c r="D167" t="s">
        <v>6177</v>
      </c>
      <c r="E167">
        <v>6</v>
      </c>
      <c r="F167" t="str">
        <f>_xlfn.XLOOKUP(C167,customers!$A$2:$A$1001,customers!$B$2:$B$1001,,0)</f>
        <v>Mina Elstone</v>
      </c>
      <c r="G167" t="str">
        <f>IF(_xlfn.XLOOKUP(orders!C167,customers!A166:A1166,customers!C166:C1166,,0) = 0, "", _xlfn.XLOOKUP(orders!C167,customers!A166:A1166,customers!C166:C1166,,0))</f>
        <v/>
      </c>
      <c r="H167" t="str">
        <f>_xlfn.XLOOKUP(C167, customers!$A$1:$A$1001, customers!$G$1:$G$1001,,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4">
        <f>INDEX(products!$A$1:$G$49, MATCH(orders!$D167, products!$A$1:$A$49, 0), MATCH(orders!L$1, products!$A$1:$G$1, 0))</f>
        <v>8.9499999999999993</v>
      </c>
      <c r="M167" s="4">
        <f t="shared" si="6"/>
        <v>53.699999999999996</v>
      </c>
      <c r="N167" t="str">
        <f t="shared" si="7"/>
        <v>Robusta</v>
      </c>
      <c r="O167" t="str">
        <f t="shared" si="8"/>
        <v>Dark</v>
      </c>
      <c r="P167" t="str">
        <f>_xlfn.XLOOKUP(Orders[[#This Row],[Customer ID]], customers!$A$1:$A$1001, customers!$I$1:$I$1001,, 0)</f>
        <v>Yes</v>
      </c>
    </row>
    <row r="168" spans="1:16" x14ac:dyDescent="0.3">
      <c r="A168" t="s">
        <v>1425</v>
      </c>
      <c r="B168" s="3">
        <v>44270</v>
      </c>
      <c r="C168" t="s">
        <v>1426</v>
      </c>
      <c r="D168" t="s">
        <v>6172</v>
      </c>
      <c r="E168">
        <v>5</v>
      </c>
      <c r="F168" t="str">
        <f>_xlfn.XLOOKUP(C168,customers!$A$2:$A$1001,customers!$B$2:$B$1001,,0)</f>
        <v>Sherman Mewrcik</v>
      </c>
      <c r="G168" t="str">
        <f>IF(_xlfn.XLOOKUP(orders!C168,customers!A167:A1167,customers!C167:C1167,,0) = 0, "", _xlfn.XLOOKUP(orders!C168,customers!A167:A1167,customers!C167:C1167,,0))</f>
        <v/>
      </c>
      <c r="H168" t="str">
        <f>_xlfn.XLOOKUP(C168, customers!$A$1:$A$1001, customers!$G$1:$G$1001,,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4">
        <f>INDEX(products!$A$1:$G$49, MATCH(orders!$D168, products!$A$1:$A$49, 0), MATCH(orders!L$1, products!$A$1:$G$1, 0))</f>
        <v>5.3699999999999992</v>
      </c>
      <c r="M168" s="4">
        <f t="shared" si="6"/>
        <v>26.849999999999994</v>
      </c>
      <c r="N168" t="str">
        <f t="shared" si="7"/>
        <v>Robusta</v>
      </c>
      <c r="O168" t="str">
        <f t="shared" si="8"/>
        <v>Dark</v>
      </c>
      <c r="P168" t="str">
        <f>_xlfn.XLOOKUP(Orders[[#This Row],[Customer ID]], customers!$A$1:$A$1001, customers!$I$1:$I$1001,, 0)</f>
        <v>Yes</v>
      </c>
    </row>
    <row r="169" spans="1:16" x14ac:dyDescent="0.3">
      <c r="A169" t="s">
        <v>1430</v>
      </c>
      <c r="B169" s="3">
        <v>44777</v>
      </c>
      <c r="C169" t="s">
        <v>1431</v>
      </c>
      <c r="D169" t="s">
        <v>6139</v>
      </c>
      <c r="E169">
        <v>5</v>
      </c>
      <c r="F169" t="str">
        <f>_xlfn.XLOOKUP(C169,customers!$A$2:$A$1001,customers!$B$2:$B$1001,,0)</f>
        <v>Tamarah Fero</v>
      </c>
      <c r="G169" t="str">
        <f>IF(_xlfn.XLOOKUP(orders!C169,customers!A168:A1168,customers!C168:C1168,,0) = 0, "", _xlfn.XLOOKUP(orders!C169,customers!A168:A1168,customers!C168:C1168,,0))</f>
        <v>tfero4n@comsenz.com</v>
      </c>
      <c r="H169" t="str">
        <f>_xlfn.XLOOKUP(C169, customers!$A$1:$A$1001, customers!$G$1:$G$1001,,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4">
        <f>INDEX(products!$A$1:$G$49, MATCH(orders!$D169, products!$A$1:$A$49, 0), MATCH(orders!L$1, products!$A$1:$G$1, 0))</f>
        <v>8.25</v>
      </c>
      <c r="M169" s="4">
        <f t="shared" si="6"/>
        <v>41.25</v>
      </c>
      <c r="N169" t="str">
        <f t="shared" si="7"/>
        <v>Excelsa</v>
      </c>
      <c r="O169" t="str">
        <f t="shared" si="8"/>
        <v>Medium</v>
      </c>
      <c r="P169" t="str">
        <f>_xlfn.XLOOKUP(Orders[[#This Row],[Customer ID]], customers!$A$1:$A$1001, customers!$I$1:$I$1001,, 0)</f>
        <v>Yes</v>
      </c>
    </row>
    <row r="170" spans="1:16" x14ac:dyDescent="0.3">
      <c r="A170" t="s">
        <v>1436</v>
      </c>
      <c r="B170" s="3">
        <v>43484</v>
      </c>
      <c r="C170" t="s">
        <v>1437</v>
      </c>
      <c r="D170" t="s">
        <v>6157</v>
      </c>
      <c r="E170">
        <v>6</v>
      </c>
      <c r="F170" t="str">
        <f>_xlfn.XLOOKUP(C170,customers!$A$2:$A$1001,customers!$B$2:$B$1001,,0)</f>
        <v>Stanislaus Valsler</v>
      </c>
      <c r="G170" t="str">
        <f>IF(_xlfn.XLOOKUP(orders!C170,customers!A169:A1169,customers!C169:C1169,,0) = 0, "", _xlfn.XLOOKUP(orders!C170,customers!A169:A1169,customers!C169:C1169,,0))</f>
        <v/>
      </c>
      <c r="H170" t="str">
        <f>_xlfn.XLOOKUP(C170, customers!$A$1:$A$1001, customers!$G$1:$G$1001,,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4">
        <f>INDEX(products!$A$1:$G$49, MATCH(orders!$D170, products!$A$1:$A$49, 0), MATCH(orders!L$1, products!$A$1:$G$1, 0))</f>
        <v>6.75</v>
      </c>
      <c r="M170" s="4">
        <f t="shared" si="6"/>
        <v>40.5</v>
      </c>
      <c r="N170" t="str">
        <f t="shared" si="7"/>
        <v>Arabica</v>
      </c>
      <c r="O170" t="str">
        <f t="shared" si="8"/>
        <v>Medium</v>
      </c>
      <c r="P170" t="str">
        <f>_xlfn.XLOOKUP(Orders[[#This Row],[Customer ID]], customers!$A$1:$A$1001, customers!$I$1:$I$1001,, 0)</f>
        <v>No</v>
      </c>
    </row>
    <row r="171" spans="1:16" x14ac:dyDescent="0.3">
      <c r="A171" t="s">
        <v>1441</v>
      </c>
      <c r="B171" s="3">
        <v>44643</v>
      </c>
      <c r="C171" t="s">
        <v>1442</v>
      </c>
      <c r="D171" t="s">
        <v>6177</v>
      </c>
      <c r="E171">
        <v>2</v>
      </c>
      <c r="F171" t="str">
        <f>_xlfn.XLOOKUP(C171,customers!$A$2:$A$1001,customers!$B$2:$B$1001,,0)</f>
        <v>Felita Dauney</v>
      </c>
      <c r="G171" t="str">
        <f>IF(_xlfn.XLOOKUP(orders!C171,customers!A170:A1170,customers!C170:C1170,,0) = 0, "", _xlfn.XLOOKUP(orders!C171,customers!A170:A1170,customers!C170:C1170,,0))</f>
        <v>fdauney4p@sphinn.com</v>
      </c>
      <c r="H171" t="str">
        <f>_xlfn.XLOOKUP(C171, customers!$A$1:$A$1001, customers!$G$1:$G$1001,,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4">
        <f>INDEX(products!$A$1:$G$49, MATCH(orders!$D171, products!$A$1:$A$49, 0), MATCH(orders!L$1, products!$A$1:$G$1, 0))</f>
        <v>8.9499999999999993</v>
      </c>
      <c r="M171" s="4">
        <f t="shared" si="6"/>
        <v>17.899999999999999</v>
      </c>
      <c r="N171" t="str">
        <f t="shared" si="7"/>
        <v>Robusta</v>
      </c>
      <c r="O171" t="str">
        <f t="shared" si="8"/>
        <v>Dark</v>
      </c>
      <c r="P171" t="str">
        <f>_xlfn.XLOOKUP(Orders[[#This Row],[Customer ID]], customers!$A$1:$A$1001, customers!$I$1:$I$1001,, 0)</f>
        <v>No</v>
      </c>
    </row>
    <row r="172" spans="1:16" x14ac:dyDescent="0.3">
      <c r="A172" t="s">
        <v>1448</v>
      </c>
      <c r="B172" s="3">
        <v>44476</v>
      </c>
      <c r="C172" t="s">
        <v>1449</v>
      </c>
      <c r="D172" t="s">
        <v>6148</v>
      </c>
      <c r="E172">
        <v>2</v>
      </c>
      <c r="F172" t="str">
        <f>_xlfn.XLOOKUP(C172,customers!$A$2:$A$1001,customers!$B$2:$B$1001,,0)</f>
        <v>Serena Earley</v>
      </c>
      <c r="G172" t="str">
        <f>IF(_xlfn.XLOOKUP(orders!C172,customers!A171:A1171,customers!C171:C1171,,0) = 0, "", _xlfn.XLOOKUP(orders!C172,customers!A171:A1171,customers!C171:C1171,,0))</f>
        <v>searley4q@youku.com</v>
      </c>
      <c r="H172" t="str">
        <f>_xlfn.XLOOKUP(C172, customers!$A$1:$A$1001, customers!$G$1:$G$1001,,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4">
        <f>INDEX(products!$A$1:$G$49, MATCH(orders!$D172, products!$A$1:$A$49, 0), MATCH(orders!L$1, products!$A$1:$G$1, 0))</f>
        <v>34.154999999999994</v>
      </c>
      <c r="M172" s="4">
        <f t="shared" si="6"/>
        <v>68.309999999999988</v>
      </c>
      <c r="N172" t="str">
        <f t="shared" si="7"/>
        <v>Excelsa</v>
      </c>
      <c r="O172" t="str">
        <f t="shared" si="8"/>
        <v>Light</v>
      </c>
      <c r="P172" t="str">
        <f>_xlfn.XLOOKUP(Orders[[#This Row],[Customer ID]], customers!$A$1:$A$1001, customers!$I$1:$I$1001,, 0)</f>
        <v>No</v>
      </c>
    </row>
    <row r="173" spans="1:16" x14ac:dyDescent="0.3">
      <c r="A173" t="s">
        <v>1453</v>
      </c>
      <c r="B173" s="3">
        <v>43544</v>
      </c>
      <c r="C173" t="s">
        <v>1454</v>
      </c>
      <c r="D173" t="s">
        <v>6166</v>
      </c>
      <c r="E173">
        <v>2</v>
      </c>
      <c r="F173" t="str">
        <f>_xlfn.XLOOKUP(C173,customers!$A$2:$A$1001,customers!$B$2:$B$1001,,0)</f>
        <v>Minny Chamberlayne</v>
      </c>
      <c r="G173" t="str">
        <f>IF(_xlfn.XLOOKUP(orders!C173,customers!A172:A1172,customers!C172:C1172,,0) = 0, "", _xlfn.XLOOKUP(orders!C173,customers!A172:A1172,customers!C172:C1172,,0))</f>
        <v>mchamberlayne4r@bigcartel.com</v>
      </c>
      <c r="H173" t="str">
        <f>_xlfn.XLOOKUP(C173, customers!$A$1:$A$1001, customers!$G$1:$G$1001,,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4">
        <f>INDEX(products!$A$1:$G$49, MATCH(orders!$D173, products!$A$1:$A$49, 0), MATCH(orders!L$1, products!$A$1:$G$1, 0))</f>
        <v>31.624999999999996</v>
      </c>
      <c r="M173" s="4">
        <f t="shared" si="6"/>
        <v>63.249999999999993</v>
      </c>
      <c r="N173" t="str">
        <f t="shared" si="7"/>
        <v>Excelsa</v>
      </c>
      <c r="O173" t="str">
        <f t="shared" si="8"/>
        <v>Medium</v>
      </c>
      <c r="P173" t="str">
        <f>_xlfn.XLOOKUP(Orders[[#This Row],[Customer ID]], customers!$A$1:$A$1001, customers!$I$1:$I$1001,, 0)</f>
        <v>Yes</v>
      </c>
    </row>
    <row r="174" spans="1:16" x14ac:dyDescent="0.3">
      <c r="A174" t="s">
        <v>1459</v>
      </c>
      <c r="B174" s="3">
        <v>44545</v>
      </c>
      <c r="C174" t="s">
        <v>1460</v>
      </c>
      <c r="D174" t="s">
        <v>6144</v>
      </c>
      <c r="E174">
        <v>3</v>
      </c>
      <c r="F174" t="str">
        <f>_xlfn.XLOOKUP(C174,customers!$A$2:$A$1001,customers!$B$2:$B$1001,,0)</f>
        <v>Bartholemy Flaherty</v>
      </c>
      <c r="G174" t="str">
        <f>IF(_xlfn.XLOOKUP(orders!C174,customers!A173:A1173,customers!C173:C1173,,0) = 0, "", _xlfn.XLOOKUP(orders!C174,customers!A173:A1173,customers!C173:C1173,,0))</f>
        <v>bflaherty4s@moonfruit.com</v>
      </c>
      <c r="H174" t="str">
        <f>_xlfn.XLOOKUP(C174, customers!$A$1:$A$1001, customers!$G$1:$G$1001,,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4">
        <f>INDEX(products!$A$1:$G$49, MATCH(orders!$D174, products!$A$1:$A$49, 0), MATCH(orders!L$1, products!$A$1:$G$1, 0))</f>
        <v>7.29</v>
      </c>
      <c r="M174" s="4">
        <f t="shared" si="6"/>
        <v>21.87</v>
      </c>
      <c r="N174" t="str">
        <f t="shared" si="7"/>
        <v>Excelsa</v>
      </c>
      <c r="O174" t="str">
        <f t="shared" si="8"/>
        <v>Dark</v>
      </c>
      <c r="P174" t="str">
        <f>_xlfn.XLOOKUP(Orders[[#This Row],[Customer ID]], customers!$A$1:$A$1001, customers!$I$1:$I$1001,, 0)</f>
        <v>No</v>
      </c>
    </row>
    <row r="175" spans="1:16" x14ac:dyDescent="0.3">
      <c r="A175" t="s">
        <v>1464</v>
      </c>
      <c r="B175" s="3">
        <v>44720</v>
      </c>
      <c r="C175" t="s">
        <v>1465</v>
      </c>
      <c r="D175" t="s">
        <v>6151</v>
      </c>
      <c r="E175">
        <v>4</v>
      </c>
      <c r="F175" t="str">
        <f>_xlfn.XLOOKUP(C175,customers!$A$2:$A$1001,customers!$B$2:$B$1001,,0)</f>
        <v>Oran Colbeck</v>
      </c>
      <c r="G175" t="str">
        <f>IF(_xlfn.XLOOKUP(orders!C175,customers!A174:A1174,customers!C174:C1174,,0) = 0, "", _xlfn.XLOOKUP(orders!C175,customers!A174:A1174,customers!C174:C1174,,0))</f>
        <v>ocolbeck4t@sina.com.cn</v>
      </c>
      <c r="H175" t="str">
        <f>_xlfn.XLOOKUP(C175, customers!$A$1:$A$1001, customers!$G$1:$G$1001,,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4">
        <f>INDEX(products!$A$1:$G$49, MATCH(orders!$D175, products!$A$1:$A$49, 0), MATCH(orders!L$1, products!$A$1:$G$1, 0))</f>
        <v>22.884999999999998</v>
      </c>
      <c r="M175" s="4">
        <f t="shared" si="6"/>
        <v>91.539999999999992</v>
      </c>
      <c r="N175" t="str">
        <f t="shared" si="7"/>
        <v>Robusta</v>
      </c>
      <c r="O175" t="str">
        <f t="shared" si="8"/>
        <v>Medium</v>
      </c>
      <c r="P175" t="str">
        <f>_xlfn.XLOOKUP(Orders[[#This Row],[Customer ID]], customers!$A$1:$A$1001, customers!$I$1:$I$1001,, 0)</f>
        <v>No</v>
      </c>
    </row>
    <row r="176" spans="1:16" x14ac:dyDescent="0.3">
      <c r="A176" t="s">
        <v>1470</v>
      </c>
      <c r="B176" s="3">
        <v>43813</v>
      </c>
      <c r="C176" t="s">
        <v>1471</v>
      </c>
      <c r="D176" t="s">
        <v>6148</v>
      </c>
      <c r="E176">
        <v>6</v>
      </c>
      <c r="F176" t="str">
        <f>_xlfn.XLOOKUP(C176,customers!$A$2:$A$1001,customers!$B$2:$B$1001,,0)</f>
        <v>Elysee Sketch</v>
      </c>
      <c r="G176" t="str">
        <f>IF(_xlfn.XLOOKUP(orders!C176,customers!A175:A1175,customers!C175:C1175,,0) = 0, "", _xlfn.XLOOKUP(orders!C176,customers!A175:A1175,customers!C175:C1175,,0))</f>
        <v/>
      </c>
      <c r="H176" t="str">
        <f>_xlfn.XLOOKUP(C176, customers!$A$1:$A$1001, customers!$G$1:$G$1001,,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4">
        <f>INDEX(products!$A$1:$G$49, MATCH(orders!$D176, products!$A$1:$A$49, 0), MATCH(orders!L$1, products!$A$1:$G$1, 0))</f>
        <v>34.154999999999994</v>
      </c>
      <c r="M176" s="4">
        <f t="shared" si="6"/>
        <v>204.92999999999995</v>
      </c>
      <c r="N176" t="str">
        <f t="shared" si="7"/>
        <v>Excelsa</v>
      </c>
      <c r="O176" t="str">
        <f t="shared" si="8"/>
        <v>Light</v>
      </c>
      <c r="P176" t="str">
        <f>_xlfn.XLOOKUP(Orders[[#This Row],[Customer ID]], customers!$A$1:$A$1001, customers!$I$1:$I$1001,, 0)</f>
        <v>Yes</v>
      </c>
    </row>
    <row r="177" spans="1:16" x14ac:dyDescent="0.3">
      <c r="A177" t="s">
        <v>1475</v>
      </c>
      <c r="B177" s="3">
        <v>44296</v>
      </c>
      <c r="C177" t="s">
        <v>1476</v>
      </c>
      <c r="D177" t="s">
        <v>6166</v>
      </c>
      <c r="E177">
        <v>2</v>
      </c>
      <c r="F177" t="str">
        <f>_xlfn.XLOOKUP(C177,customers!$A$2:$A$1001,customers!$B$2:$B$1001,,0)</f>
        <v>Ethelda Hobbing</v>
      </c>
      <c r="G177" t="str">
        <f>IF(_xlfn.XLOOKUP(orders!C177,customers!A176:A1176,customers!C176:C1176,,0) = 0, "", _xlfn.XLOOKUP(orders!C177,customers!A176:A1176,customers!C176:C1176,,0))</f>
        <v>ehobbing4v@nsw.gov.au</v>
      </c>
      <c r="H177" t="str">
        <f>_xlfn.XLOOKUP(C177, customers!$A$1:$A$1001, customers!$G$1:$G$1001,,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4">
        <f>INDEX(products!$A$1:$G$49, MATCH(orders!$D177, products!$A$1:$A$49, 0), MATCH(orders!L$1, products!$A$1:$G$1, 0))</f>
        <v>31.624999999999996</v>
      </c>
      <c r="M177" s="4">
        <f t="shared" si="6"/>
        <v>63.249999999999993</v>
      </c>
      <c r="N177" t="str">
        <f t="shared" si="7"/>
        <v>Excelsa</v>
      </c>
      <c r="O177" t="str">
        <f t="shared" si="8"/>
        <v>Medium</v>
      </c>
      <c r="P177" t="str">
        <f>_xlfn.XLOOKUP(Orders[[#This Row],[Customer ID]], customers!$A$1:$A$1001, customers!$I$1:$I$1001,, 0)</f>
        <v>Yes</v>
      </c>
    </row>
    <row r="178" spans="1:16" x14ac:dyDescent="0.3">
      <c r="A178" t="s">
        <v>1481</v>
      </c>
      <c r="B178" s="3">
        <v>43900</v>
      </c>
      <c r="C178" t="s">
        <v>1482</v>
      </c>
      <c r="D178" t="s">
        <v>6148</v>
      </c>
      <c r="E178">
        <v>1</v>
      </c>
      <c r="F178" t="str">
        <f>_xlfn.XLOOKUP(C178,customers!$A$2:$A$1001,customers!$B$2:$B$1001,,0)</f>
        <v>Odille Thynne</v>
      </c>
      <c r="G178" t="str">
        <f>IF(_xlfn.XLOOKUP(orders!C178,customers!A177:A1177,customers!C177:C1177,,0) = 0, "", _xlfn.XLOOKUP(orders!C178,customers!A177:A1177,customers!C177:C1177,,0))</f>
        <v>othynne4w@auda.org.au</v>
      </c>
      <c r="H178" t="str">
        <f>_xlfn.XLOOKUP(C178, customers!$A$1:$A$1001, customers!$G$1:$G$1001,,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4">
        <f>INDEX(products!$A$1:$G$49, MATCH(orders!$D178, products!$A$1:$A$49, 0), MATCH(orders!L$1, products!$A$1:$G$1, 0))</f>
        <v>34.154999999999994</v>
      </c>
      <c r="M178" s="4">
        <f t="shared" si="6"/>
        <v>34.154999999999994</v>
      </c>
      <c r="N178" t="str">
        <f t="shared" si="7"/>
        <v>Excelsa</v>
      </c>
      <c r="O178" t="str">
        <f t="shared" si="8"/>
        <v>Light</v>
      </c>
      <c r="P178" t="str">
        <f>_xlfn.XLOOKUP(Orders[[#This Row],[Customer ID]], customers!$A$1:$A$1001, customers!$I$1:$I$1001,, 0)</f>
        <v>Yes</v>
      </c>
    </row>
    <row r="179" spans="1:16" x14ac:dyDescent="0.3">
      <c r="A179" t="s">
        <v>1487</v>
      </c>
      <c r="B179" s="3">
        <v>44120</v>
      </c>
      <c r="C179" t="s">
        <v>1488</v>
      </c>
      <c r="D179" t="s">
        <v>6142</v>
      </c>
      <c r="E179">
        <v>4</v>
      </c>
      <c r="F179" t="str">
        <f>_xlfn.XLOOKUP(C179,customers!$A$2:$A$1001,customers!$B$2:$B$1001,,0)</f>
        <v>Emlynne Heining</v>
      </c>
      <c r="G179" t="str">
        <f>IF(_xlfn.XLOOKUP(orders!C179,customers!A178:A1178,customers!C178:C1178,,0) = 0, "", _xlfn.XLOOKUP(orders!C179,customers!A178:A1178,customers!C178:C1178,,0))</f>
        <v>eheining4x@flickr.com</v>
      </c>
      <c r="H179" t="str">
        <f>_xlfn.XLOOKUP(C179, customers!$A$1:$A$1001, customers!$G$1:$G$1001,,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4">
        <f>INDEX(products!$A$1:$G$49, MATCH(orders!$D179, products!$A$1:$A$49, 0), MATCH(orders!L$1, products!$A$1:$G$1, 0))</f>
        <v>27.484999999999996</v>
      </c>
      <c r="M179" s="4">
        <f t="shared" si="6"/>
        <v>109.93999999999998</v>
      </c>
      <c r="N179" t="str">
        <f t="shared" si="7"/>
        <v>Robusta</v>
      </c>
      <c r="O179" t="str">
        <f t="shared" si="8"/>
        <v>Light</v>
      </c>
      <c r="P179" t="str">
        <f>_xlfn.XLOOKUP(Orders[[#This Row],[Customer ID]], customers!$A$1:$A$1001, customers!$I$1:$I$1001,, 0)</f>
        <v>Yes</v>
      </c>
    </row>
    <row r="180" spans="1:16" x14ac:dyDescent="0.3">
      <c r="A180" t="s">
        <v>1492</v>
      </c>
      <c r="B180" s="3">
        <v>43746</v>
      </c>
      <c r="C180" t="s">
        <v>1493</v>
      </c>
      <c r="D180" t="s">
        <v>6140</v>
      </c>
      <c r="E180">
        <v>2</v>
      </c>
      <c r="F180" t="str">
        <f>_xlfn.XLOOKUP(C180,customers!$A$2:$A$1001,customers!$B$2:$B$1001,,0)</f>
        <v>Katerina Melloi</v>
      </c>
      <c r="G180" t="str">
        <f>IF(_xlfn.XLOOKUP(orders!C180,customers!A179:A1179,customers!C179:C1179,,0) = 0, "", _xlfn.XLOOKUP(orders!C180,customers!A179:A1179,customers!C179:C1179,,0))</f>
        <v>kmelloi4y@imdb.com</v>
      </c>
      <c r="H180" t="str">
        <f>_xlfn.XLOOKUP(C180, customers!$A$1:$A$1001, customers!$G$1:$G$1001,,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4">
        <f>INDEX(products!$A$1:$G$49, MATCH(orders!$D180, products!$A$1:$A$49, 0), MATCH(orders!L$1, products!$A$1:$G$1, 0))</f>
        <v>12.95</v>
      </c>
      <c r="M180" s="4">
        <f t="shared" si="6"/>
        <v>25.9</v>
      </c>
      <c r="N180" t="str">
        <f t="shared" si="7"/>
        <v>Arabica</v>
      </c>
      <c r="O180" t="str">
        <f t="shared" si="8"/>
        <v>Light</v>
      </c>
      <c r="P180" t="str">
        <f>_xlfn.XLOOKUP(Orders[[#This Row],[Customer ID]], customers!$A$1:$A$1001, customers!$I$1:$I$1001,, 0)</f>
        <v>No</v>
      </c>
    </row>
    <row r="181" spans="1:16" x14ac:dyDescent="0.3">
      <c r="A181" t="s">
        <v>1498</v>
      </c>
      <c r="B181" s="3">
        <v>43830</v>
      </c>
      <c r="C181" t="s">
        <v>1499</v>
      </c>
      <c r="D181" t="s">
        <v>6154</v>
      </c>
      <c r="E181">
        <v>1</v>
      </c>
      <c r="F181" t="str">
        <f>_xlfn.XLOOKUP(C181,customers!$A$2:$A$1001,customers!$B$2:$B$1001,,0)</f>
        <v>Tiffany Scardafield</v>
      </c>
      <c r="G181" t="str">
        <f>IF(_xlfn.XLOOKUP(orders!C181,customers!A180:A1180,customers!C180:C1180,,0) = 0, "", _xlfn.XLOOKUP(orders!C181,customers!A180:A1180,customers!C180:C1180,,0))</f>
        <v/>
      </c>
      <c r="H181" t="str">
        <f>_xlfn.XLOOKUP(C181, customers!$A$1:$A$1001, customers!$G$1:$G$1001,,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4">
        <f>INDEX(products!$A$1:$G$49, MATCH(orders!$D181, products!$A$1:$A$49, 0), MATCH(orders!L$1, products!$A$1:$G$1, 0))</f>
        <v>2.9849999999999999</v>
      </c>
      <c r="M181" s="4">
        <f t="shared" si="6"/>
        <v>2.9849999999999999</v>
      </c>
      <c r="N181" t="str">
        <f t="shared" si="7"/>
        <v>Arabica</v>
      </c>
      <c r="O181" t="str">
        <f t="shared" si="8"/>
        <v>Dark</v>
      </c>
      <c r="P181" t="str">
        <f>_xlfn.XLOOKUP(Orders[[#This Row],[Customer ID]], customers!$A$1:$A$1001, customers!$I$1:$I$1001,, 0)</f>
        <v>No</v>
      </c>
    </row>
    <row r="182" spans="1:16" x14ac:dyDescent="0.3">
      <c r="A182" t="s">
        <v>1503</v>
      </c>
      <c r="B182" s="3">
        <v>43910</v>
      </c>
      <c r="C182" t="s">
        <v>1504</v>
      </c>
      <c r="D182" t="s">
        <v>6184</v>
      </c>
      <c r="E182">
        <v>5</v>
      </c>
      <c r="F182" t="str">
        <f>_xlfn.XLOOKUP(C182,customers!$A$2:$A$1001,customers!$B$2:$B$1001,,0)</f>
        <v>Abrahan Mussen</v>
      </c>
      <c r="G182" t="str">
        <f>IF(_xlfn.XLOOKUP(orders!C182,customers!A181:A1181,customers!C181:C1181,,0) = 0, "", _xlfn.XLOOKUP(orders!C182,customers!A181:A1181,customers!C181:C1181,,0))</f>
        <v>amussen50@51.la</v>
      </c>
      <c r="H182" t="str">
        <f>_xlfn.XLOOKUP(C182, customers!$A$1:$A$1001, customers!$G$1:$G$1001,,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4">
        <f>INDEX(products!$A$1:$G$49, MATCH(orders!$D182, products!$A$1:$A$49, 0), MATCH(orders!L$1, products!$A$1:$G$1, 0))</f>
        <v>4.4550000000000001</v>
      </c>
      <c r="M182" s="4">
        <f t="shared" si="6"/>
        <v>22.274999999999999</v>
      </c>
      <c r="N182" t="str">
        <f t="shared" si="7"/>
        <v>Excelsa</v>
      </c>
      <c r="O182" t="str">
        <f t="shared" si="8"/>
        <v>Light</v>
      </c>
      <c r="P182" t="str">
        <f>_xlfn.XLOOKUP(Orders[[#This Row],[Customer ID]], customers!$A$1:$A$1001, customers!$I$1:$I$1001,, 0)</f>
        <v>No</v>
      </c>
    </row>
    <row r="183" spans="1:16" x14ac:dyDescent="0.3">
      <c r="A183" t="s">
        <v>1503</v>
      </c>
      <c r="B183" s="3">
        <v>43910</v>
      </c>
      <c r="C183" t="s">
        <v>1504</v>
      </c>
      <c r="D183" t="s">
        <v>6158</v>
      </c>
      <c r="E183">
        <v>5</v>
      </c>
      <c r="F183" t="str">
        <f>_xlfn.XLOOKUP(C183,customers!$A$2:$A$1001,customers!$B$2:$B$1001,,0)</f>
        <v>Abrahan Mussen</v>
      </c>
      <c r="G183" t="str">
        <f>IF(_xlfn.XLOOKUP(orders!C183,customers!A182:A1182,customers!C182:C1182,,0) = 0, "", _xlfn.XLOOKUP(orders!C183,customers!A182:A1182,customers!C182:C1182,,0))</f>
        <v>amussen50@51.la</v>
      </c>
      <c r="H183" t="str">
        <f>_xlfn.XLOOKUP(C183, customers!$A$1:$A$1001, customers!$G$1:$G$1001,,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4">
        <f>INDEX(products!$A$1:$G$49, MATCH(orders!$D183, products!$A$1:$A$49, 0), MATCH(orders!L$1, products!$A$1:$G$1, 0))</f>
        <v>5.97</v>
      </c>
      <c r="M183" s="4">
        <f t="shared" si="6"/>
        <v>29.849999999999998</v>
      </c>
      <c r="N183" t="str">
        <f t="shared" si="7"/>
        <v>Arabica</v>
      </c>
      <c r="O183" t="str">
        <f t="shared" si="8"/>
        <v>Dark</v>
      </c>
      <c r="P183" t="str">
        <f>_xlfn.XLOOKUP(Orders[[#This Row],[Customer ID]], customers!$A$1:$A$1001, customers!$I$1:$I$1001,, 0)</f>
        <v>No</v>
      </c>
    </row>
    <row r="184" spans="1:16" x14ac:dyDescent="0.3">
      <c r="A184" t="s">
        <v>1514</v>
      </c>
      <c r="B184" s="3">
        <v>44284</v>
      </c>
      <c r="C184" t="s">
        <v>1515</v>
      </c>
      <c r="D184" t="s">
        <v>6172</v>
      </c>
      <c r="E184">
        <v>6</v>
      </c>
      <c r="F184" t="str">
        <f>_xlfn.XLOOKUP(C184,customers!$A$2:$A$1001,customers!$B$2:$B$1001,,0)</f>
        <v>Anny Mundford</v>
      </c>
      <c r="G184" t="str">
        <f>IF(_xlfn.XLOOKUP(orders!C184,customers!A183:A1183,customers!C183:C1183,,0) = 0, "", _xlfn.XLOOKUP(orders!C184,customers!A183:A1183,customers!C183:C1183,,0))</f>
        <v>amundford52@nbcnews.com</v>
      </c>
      <c r="H184" t="str">
        <f>_xlfn.XLOOKUP(C184, customers!$A$1:$A$1001, customers!$G$1:$G$1001,,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4">
        <f>INDEX(products!$A$1:$G$49, MATCH(orders!$D184, products!$A$1:$A$49, 0), MATCH(orders!L$1, products!$A$1:$G$1, 0))</f>
        <v>5.3699999999999992</v>
      </c>
      <c r="M184" s="4">
        <f t="shared" si="6"/>
        <v>32.22</v>
      </c>
      <c r="N184" t="str">
        <f t="shared" si="7"/>
        <v>Robusta</v>
      </c>
      <c r="O184" t="str">
        <f t="shared" si="8"/>
        <v>Dark</v>
      </c>
      <c r="P184" t="str">
        <f>_xlfn.XLOOKUP(Orders[[#This Row],[Customer ID]], customers!$A$1:$A$1001, customers!$I$1:$I$1001,, 0)</f>
        <v>No</v>
      </c>
    </row>
    <row r="185" spans="1:16" x14ac:dyDescent="0.3">
      <c r="A185" t="s">
        <v>1520</v>
      </c>
      <c r="B185" s="3">
        <v>44512</v>
      </c>
      <c r="C185" t="s">
        <v>1521</v>
      </c>
      <c r="D185" t="s">
        <v>6156</v>
      </c>
      <c r="E185">
        <v>2</v>
      </c>
      <c r="F185" t="str">
        <f>_xlfn.XLOOKUP(C185,customers!$A$2:$A$1001,customers!$B$2:$B$1001,,0)</f>
        <v>Tory Walas</v>
      </c>
      <c r="G185" t="str">
        <f>IF(_xlfn.XLOOKUP(orders!C185,customers!A184:A1184,customers!C184:C1184,,0) = 0, "", _xlfn.XLOOKUP(orders!C185,customers!A184:A1184,customers!C184:C1184,,0))</f>
        <v>twalas53@google.ca</v>
      </c>
      <c r="H185" t="str">
        <f>_xlfn.XLOOKUP(C185, customers!$A$1:$A$1001, customers!$G$1:$G$1001,,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4">
        <f>INDEX(products!$A$1:$G$49, MATCH(orders!$D185, products!$A$1:$A$49, 0), MATCH(orders!L$1, products!$A$1:$G$1, 0))</f>
        <v>4.125</v>
      </c>
      <c r="M185" s="4">
        <f t="shared" si="6"/>
        <v>8.25</v>
      </c>
      <c r="N185" t="str">
        <f t="shared" si="7"/>
        <v>Excelsa</v>
      </c>
      <c r="O185" t="str">
        <f t="shared" si="8"/>
        <v>Medium</v>
      </c>
      <c r="P185" t="str">
        <f>_xlfn.XLOOKUP(Orders[[#This Row],[Customer ID]], customers!$A$1:$A$1001, customers!$I$1:$I$1001,, 0)</f>
        <v>No</v>
      </c>
    </row>
    <row r="186" spans="1:16" x14ac:dyDescent="0.3">
      <c r="A186" t="s">
        <v>1526</v>
      </c>
      <c r="B186" s="3">
        <v>44397</v>
      </c>
      <c r="C186" t="s">
        <v>1527</v>
      </c>
      <c r="D186" t="s">
        <v>6180</v>
      </c>
      <c r="E186">
        <v>4</v>
      </c>
      <c r="F186" t="str">
        <f>_xlfn.XLOOKUP(C186,customers!$A$2:$A$1001,customers!$B$2:$B$1001,,0)</f>
        <v>Isa Blazewicz</v>
      </c>
      <c r="G186" t="str">
        <f>IF(_xlfn.XLOOKUP(orders!C186,customers!A185:A1185,customers!C185:C1185,,0) = 0, "", _xlfn.XLOOKUP(orders!C186,customers!A185:A1185,customers!C185:C1185,,0))</f>
        <v>iblazewicz54@thetimes.co.uk</v>
      </c>
      <c r="H186" t="str">
        <f>_xlfn.XLOOKUP(C186, customers!$A$1:$A$1001, customers!$G$1:$G$1001,,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4">
        <f>INDEX(products!$A$1:$G$49, MATCH(orders!$D186, products!$A$1:$A$49, 0), MATCH(orders!L$1, products!$A$1:$G$1, 0))</f>
        <v>7.77</v>
      </c>
      <c r="M186" s="4">
        <f t="shared" si="6"/>
        <v>31.08</v>
      </c>
      <c r="N186" t="str">
        <f t="shared" si="7"/>
        <v>Arabica</v>
      </c>
      <c r="O186" t="str">
        <f t="shared" si="8"/>
        <v>Light</v>
      </c>
      <c r="P186" t="str">
        <f>_xlfn.XLOOKUP(Orders[[#This Row],[Customer ID]], customers!$A$1:$A$1001, customers!$I$1:$I$1001,, 0)</f>
        <v>No</v>
      </c>
    </row>
    <row r="187" spans="1:16" x14ac:dyDescent="0.3">
      <c r="A187" t="s">
        <v>1532</v>
      </c>
      <c r="B187" s="3">
        <v>43483</v>
      </c>
      <c r="C187" t="s">
        <v>1533</v>
      </c>
      <c r="D187" t="s">
        <v>6144</v>
      </c>
      <c r="E187">
        <v>5</v>
      </c>
      <c r="F187" t="str">
        <f>_xlfn.XLOOKUP(C187,customers!$A$2:$A$1001,customers!$B$2:$B$1001,,0)</f>
        <v>Angie Rizzetti</v>
      </c>
      <c r="G187" t="str">
        <f>IF(_xlfn.XLOOKUP(orders!C187,customers!A186:A1186,customers!C186:C1186,,0) = 0, "", _xlfn.XLOOKUP(orders!C187,customers!A186:A1186,customers!C186:C1186,,0))</f>
        <v>arizzetti55@naver.com</v>
      </c>
      <c r="H187" t="str">
        <f>_xlfn.XLOOKUP(C187, customers!$A$1:$A$1001, customers!$G$1:$G$1001,,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4">
        <f>INDEX(products!$A$1:$G$49, MATCH(orders!$D187, products!$A$1:$A$49, 0), MATCH(orders!L$1, products!$A$1:$G$1, 0))</f>
        <v>7.29</v>
      </c>
      <c r="M187" s="4">
        <f t="shared" si="6"/>
        <v>36.450000000000003</v>
      </c>
      <c r="N187" t="str">
        <f t="shared" si="7"/>
        <v>Excelsa</v>
      </c>
      <c r="O187" t="str">
        <f t="shared" si="8"/>
        <v>Dark</v>
      </c>
      <c r="P187" t="str">
        <f>_xlfn.XLOOKUP(Orders[[#This Row],[Customer ID]], customers!$A$1:$A$1001, customers!$I$1:$I$1001,, 0)</f>
        <v>Yes</v>
      </c>
    </row>
    <row r="188" spans="1:16" x14ac:dyDescent="0.3">
      <c r="A188" t="s">
        <v>1538</v>
      </c>
      <c r="B188" s="3">
        <v>43684</v>
      </c>
      <c r="C188" t="s">
        <v>1539</v>
      </c>
      <c r="D188" t="s">
        <v>6151</v>
      </c>
      <c r="E188">
        <v>3</v>
      </c>
      <c r="F188" t="str">
        <f>_xlfn.XLOOKUP(C188,customers!$A$2:$A$1001,customers!$B$2:$B$1001,,0)</f>
        <v>Mord Meriet</v>
      </c>
      <c r="G188" t="str">
        <f>IF(_xlfn.XLOOKUP(orders!C188,customers!A187:A1187,customers!C187:C1187,,0) = 0, "", _xlfn.XLOOKUP(orders!C188,customers!A187:A1187,customers!C187:C1187,,0))</f>
        <v>mmeriet56@noaa.gov</v>
      </c>
      <c r="H188" t="str">
        <f>_xlfn.XLOOKUP(C188, customers!$A$1:$A$1001, customers!$G$1:$G$1001,,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4">
        <f>INDEX(products!$A$1:$G$49, MATCH(orders!$D188, products!$A$1:$A$49, 0), MATCH(orders!L$1, products!$A$1:$G$1, 0))</f>
        <v>22.884999999999998</v>
      </c>
      <c r="M188" s="4">
        <f t="shared" si="6"/>
        <v>68.655000000000001</v>
      </c>
      <c r="N188" t="str">
        <f t="shared" si="7"/>
        <v>Robusta</v>
      </c>
      <c r="O188" t="str">
        <f t="shared" si="8"/>
        <v>Medium</v>
      </c>
      <c r="P188" t="str">
        <f>_xlfn.XLOOKUP(Orders[[#This Row],[Customer ID]], customers!$A$1:$A$1001, customers!$I$1:$I$1001,, 0)</f>
        <v>No</v>
      </c>
    </row>
    <row r="189" spans="1:16" x14ac:dyDescent="0.3">
      <c r="A189" t="s">
        <v>1544</v>
      </c>
      <c r="B189" s="3">
        <v>44633</v>
      </c>
      <c r="C189" t="s">
        <v>1545</v>
      </c>
      <c r="D189" t="s">
        <v>6160</v>
      </c>
      <c r="E189">
        <v>5</v>
      </c>
      <c r="F189" t="str">
        <f>_xlfn.XLOOKUP(C189,customers!$A$2:$A$1001,customers!$B$2:$B$1001,,0)</f>
        <v>Lawrence Pratt</v>
      </c>
      <c r="G189" t="str">
        <f>IF(_xlfn.XLOOKUP(orders!C189,customers!A188:A1188,customers!C188:C1188,,0) = 0, "", _xlfn.XLOOKUP(orders!C189,customers!A188:A1188,customers!C188:C1188,,0))</f>
        <v>lpratt57@netvibes.com</v>
      </c>
      <c r="H189" t="str">
        <f>_xlfn.XLOOKUP(C189, customers!$A$1:$A$1001, customers!$G$1:$G$1001,,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4">
        <f>INDEX(products!$A$1:$G$49, MATCH(orders!$D189, products!$A$1:$A$49, 0), MATCH(orders!L$1, products!$A$1:$G$1, 0))</f>
        <v>8.73</v>
      </c>
      <c r="M189" s="4">
        <f t="shared" si="6"/>
        <v>43.650000000000006</v>
      </c>
      <c r="N189" t="str">
        <f t="shared" si="7"/>
        <v>Liberica</v>
      </c>
      <c r="O189" t="str">
        <f t="shared" si="8"/>
        <v>Medium</v>
      </c>
      <c r="P189" t="str">
        <f>_xlfn.XLOOKUP(Orders[[#This Row],[Customer ID]], customers!$A$1:$A$1001, customers!$I$1:$I$1001,, 0)</f>
        <v>Yes</v>
      </c>
    </row>
    <row r="190" spans="1:16" x14ac:dyDescent="0.3">
      <c r="A190" t="s">
        <v>1549</v>
      </c>
      <c r="B190" s="3">
        <v>44698</v>
      </c>
      <c r="C190" t="s">
        <v>1550</v>
      </c>
      <c r="D190" t="s">
        <v>6184</v>
      </c>
      <c r="E190">
        <v>1</v>
      </c>
      <c r="F190" t="str">
        <f>_xlfn.XLOOKUP(C190,customers!$A$2:$A$1001,customers!$B$2:$B$1001,,0)</f>
        <v>Astrix Kitchingham</v>
      </c>
      <c r="G190" t="str">
        <f>IF(_xlfn.XLOOKUP(orders!C190,customers!A189:A1189,customers!C189:C1189,,0) = 0, "", _xlfn.XLOOKUP(orders!C190,customers!A189:A1189,customers!C189:C1189,,0))</f>
        <v>akitchingham58@com.com</v>
      </c>
      <c r="H190" t="str">
        <f>_xlfn.XLOOKUP(C190, customers!$A$1:$A$1001, customers!$G$1:$G$1001,,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4">
        <f>INDEX(products!$A$1:$G$49, MATCH(orders!$D190, products!$A$1:$A$49, 0), MATCH(orders!L$1, products!$A$1:$G$1, 0))</f>
        <v>4.4550000000000001</v>
      </c>
      <c r="M190" s="4">
        <f t="shared" si="6"/>
        <v>4.4550000000000001</v>
      </c>
      <c r="N190" t="str">
        <f t="shared" si="7"/>
        <v>Excelsa</v>
      </c>
      <c r="O190" t="str">
        <f t="shared" si="8"/>
        <v>Light</v>
      </c>
      <c r="P190" t="str">
        <f>_xlfn.XLOOKUP(Orders[[#This Row],[Customer ID]], customers!$A$1:$A$1001, customers!$I$1:$I$1001,, 0)</f>
        <v>Yes</v>
      </c>
    </row>
    <row r="191" spans="1:16" x14ac:dyDescent="0.3">
      <c r="A191" t="s">
        <v>1555</v>
      </c>
      <c r="B191" s="3">
        <v>43813</v>
      </c>
      <c r="C191" t="s">
        <v>1556</v>
      </c>
      <c r="D191" t="s">
        <v>6162</v>
      </c>
      <c r="E191">
        <v>3</v>
      </c>
      <c r="F191" t="str">
        <f>_xlfn.XLOOKUP(C191,customers!$A$2:$A$1001,customers!$B$2:$B$1001,,0)</f>
        <v>Burnard Bartholin</v>
      </c>
      <c r="G191" t="str">
        <f>IF(_xlfn.XLOOKUP(orders!C191,customers!A190:A1190,customers!C190:C1190,,0) = 0, "", _xlfn.XLOOKUP(orders!C191,customers!A190:A1190,customers!C190:C1190,,0))</f>
        <v>bbartholin59@xinhuanet.com</v>
      </c>
      <c r="H191" t="str">
        <f>_xlfn.XLOOKUP(C191, customers!$A$1:$A$1001, customers!$G$1:$G$1001,,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4">
        <f>INDEX(products!$A$1:$G$49, MATCH(orders!$D191, products!$A$1:$A$49, 0), MATCH(orders!L$1, products!$A$1:$G$1, 0))</f>
        <v>14.55</v>
      </c>
      <c r="M191" s="4">
        <f t="shared" si="6"/>
        <v>43.650000000000006</v>
      </c>
      <c r="N191" t="str">
        <f t="shared" si="7"/>
        <v>Liberica</v>
      </c>
      <c r="O191" t="str">
        <f t="shared" si="8"/>
        <v>Medium</v>
      </c>
      <c r="P191" t="str">
        <f>_xlfn.XLOOKUP(Orders[[#This Row],[Customer ID]], customers!$A$1:$A$1001, customers!$I$1:$I$1001,, 0)</f>
        <v>Yes</v>
      </c>
    </row>
    <row r="192" spans="1:16" x14ac:dyDescent="0.3">
      <c r="A192" t="s">
        <v>1561</v>
      </c>
      <c r="B192" s="3">
        <v>43845</v>
      </c>
      <c r="C192" t="s">
        <v>1562</v>
      </c>
      <c r="D192" t="s">
        <v>6181</v>
      </c>
      <c r="E192">
        <v>1</v>
      </c>
      <c r="F192" t="str">
        <f>_xlfn.XLOOKUP(C192,customers!$A$2:$A$1001,customers!$B$2:$B$1001,,0)</f>
        <v>Madelene Prinn</v>
      </c>
      <c r="G192" t="str">
        <f>IF(_xlfn.XLOOKUP(orders!C192,customers!A191:A1191,customers!C191:C1191,,0) = 0, "", _xlfn.XLOOKUP(orders!C192,customers!A191:A1191,customers!C191:C1191,,0))</f>
        <v>mprinn5a@usa.gov</v>
      </c>
      <c r="H192" t="str">
        <f>_xlfn.XLOOKUP(C192, customers!$A$1:$A$1001, customers!$G$1:$G$1001,,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4">
        <f>INDEX(products!$A$1:$G$49, MATCH(orders!$D192, products!$A$1:$A$49, 0), MATCH(orders!L$1, products!$A$1:$G$1, 0))</f>
        <v>33.464999999999996</v>
      </c>
      <c r="M192" s="4">
        <f t="shared" si="6"/>
        <v>33.464999999999996</v>
      </c>
      <c r="N192" t="str">
        <f t="shared" si="7"/>
        <v>Liberica</v>
      </c>
      <c r="O192" t="str">
        <f t="shared" si="8"/>
        <v>Medium</v>
      </c>
      <c r="P192" t="str">
        <f>_xlfn.XLOOKUP(Orders[[#This Row],[Customer ID]], customers!$A$1:$A$1001, customers!$I$1:$I$1001,, 0)</f>
        <v>Yes</v>
      </c>
    </row>
    <row r="193" spans="1:16" x14ac:dyDescent="0.3">
      <c r="A193" t="s">
        <v>1567</v>
      </c>
      <c r="B193" s="3">
        <v>43567</v>
      </c>
      <c r="C193" t="s">
        <v>1568</v>
      </c>
      <c r="D193" t="s">
        <v>6150</v>
      </c>
      <c r="E193">
        <v>5</v>
      </c>
      <c r="F193" t="str">
        <f>_xlfn.XLOOKUP(C193,customers!$A$2:$A$1001,customers!$B$2:$B$1001,,0)</f>
        <v>Alisun Baudino</v>
      </c>
      <c r="G193" t="str">
        <f>IF(_xlfn.XLOOKUP(orders!C193,customers!A192:A1192,customers!C192:C1192,,0) = 0, "", _xlfn.XLOOKUP(orders!C193,customers!A192:A1192,customers!C192:C1192,,0))</f>
        <v>abaudino5b@netvibes.com</v>
      </c>
      <c r="H193" t="str">
        <f>_xlfn.XLOOKUP(C193, customers!$A$1:$A$1001, customers!$G$1:$G$1001,,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4">
        <f>INDEX(products!$A$1:$G$49, MATCH(orders!$D193, products!$A$1:$A$49, 0), MATCH(orders!L$1, products!$A$1:$G$1, 0))</f>
        <v>3.8849999999999998</v>
      </c>
      <c r="M193" s="4">
        <f t="shared" si="6"/>
        <v>19.424999999999997</v>
      </c>
      <c r="N193" t="str">
        <f t="shared" si="7"/>
        <v>Liberica</v>
      </c>
      <c r="O193" t="str">
        <f t="shared" si="8"/>
        <v>Dark</v>
      </c>
      <c r="P193" t="str">
        <f>_xlfn.XLOOKUP(Orders[[#This Row],[Customer ID]], customers!$A$1:$A$1001, customers!$I$1:$I$1001,, 0)</f>
        <v>Yes</v>
      </c>
    </row>
    <row r="194" spans="1:16" x14ac:dyDescent="0.3">
      <c r="A194" t="s">
        <v>1573</v>
      </c>
      <c r="B194" s="3">
        <v>43919</v>
      </c>
      <c r="C194" t="s">
        <v>1574</v>
      </c>
      <c r="D194" t="s">
        <v>6183</v>
      </c>
      <c r="E194">
        <v>6</v>
      </c>
      <c r="F194" t="str">
        <f>_xlfn.XLOOKUP(C194,customers!$A$2:$A$1001,customers!$B$2:$B$1001,,0)</f>
        <v>Philipa Petrushanko</v>
      </c>
      <c r="G194" t="str">
        <f>IF(_xlfn.XLOOKUP(orders!C194,customers!A193:A1193,customers!C193:C1193,,0) = 0, "", _xlfn.XLOOKUP(orders!C194,customers!A193:A1193,customers!C193:C1193,,0))</f>
        <v>ppetrushanko5c@blinklist.com</v>
      </c>
      <c r="H194" t="str">
        <f>_xlfn.XLOOKUP(C194, customers!$A$1:$A$1001, customers!$G$1:$G$1001,,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4">
        <f>INDEX(products!$A$1:$G$49, MATCH(orders!$D194, products!$A$1:$A$49, 0), MATCH(orders!L$1, products!$A$1:$G$1, 0))</f>
        <v>12.15</v>
      </c>
      <c r="M194" s="4">
        <f t="shared" si="6"/>
        <v>72.900000000000006</v>
      </c>
      <c r="N194" t="str">
        <f t="shared" si="7"/>
        <v>Excelsa</v>
      </c>
      <c r="O194" t="str">
        <f t="shared" si="8"/>
        <v>Dark</v>
      </c>
      <c r="P194" t="str">
        <f>_xlfn.XLOOKUP(Orders[[#This Row],[Customer ID]], customers!$A$1:$A$1001, customers!$I$1:$I$1001,, 0)</f>
        <v>Yes</v>
      </c>
    </row>
    <row r="195" spans="1:16" x14ac:dyDescent="0.3">
      <c r="A195" t="s">
        <v>1579</v>
      </c>
      <c r="B195" s="3">
        <v>44644</v>
      </c>
      <c r="C195" t="s">
        <v>1580</v>
      </c>
      <c r="D195" t="s">
        <v>6171</v>
      </c>
      <c r="E195">
        <v>3</v>
      </c>
      <c r="F195" t="str">
        <f>_xlfn.XLOOKUP(C195,customers!$A$2:$A$1001,customers!$B$2:$B$1001,,0)</f>
        <v>Kimberli Mustchin</v>
      </c>
      <c r="G195" t="str">
        <f>IF(_xlfn.XLOOKUP(orders!C195,customers!A194:A1194,customers!C194:C1194,,0) = 0, "", _xlfn.XLOOKUP(orders!C195,customers!A194:A1194,customers!C194:C1194,,0))</f>
        <v/>
      </c>
      <c r="H195" t="str">
        <f>_xlfn.XLOOKUP(C195, customers!$A$1:$A$1001, customers!$G$1:$G$1001,,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4">
        <f>INDEX(products!$A$1:$G$49, MATCH(orders!$D195, products!$A$1:$A$49, 0), MATCH(orders!L$1, products!$A$1:$G$1, 0))</f>
        <v>14.85</v>
      </c>
      <c r="M195" s="4">
        <f t="shared" ref="M195:M258" si="9">L195*E195</f>
        <v>44.55</v>
      </c>
      <c r="N195" t="str">
        <f t="shared" ref="N195:N258" si="10">IF(I195 = "Rob", "Robusta", IF(I195 = "Exc", "Excelsa", IF(I195 = "Ara", "Arabica", IF(I195 = "Lib", "Liberica"))))</f>
        <v>Excelsa</v>
      </c>
      <c r="O195" t="str">
        <f t="shared" ref="O195:O258" si="11">IF(J195 = "M", "Medium", IF(J195 = "L", "Light", IF(J195 = "D", "Dark")))</f>
        <v>Light</v>
      </c>
      <c r="P195" t="str">
        <f>_xlfn.XLOOKUP(Orders[[#This Row],[Customer ID]], customers!$A$1:$A$1001, customers!$I$1:$I$1001,, 0)</f>
        <v>No</v>
      </c>
    </row>
    <row r="196" spans="1:16" x14ac:dyDescent="0.3">
      <c r="A196" t="s">
        <v>1584</v>
      </c>
      <c r="B196" s="3">
        <v>44398</v>
      </c>
      <c r="C196" t="s">
        <v>1585</v>
      </c>
      <c r="D196" t="s">
        <v>6144</v>
      </c>
      <c r="E196">
        <v>5</v>
      </c>
      <c r="F196" t="str">
        <f>_xlfn.XLOOKUP(C196,customers!$A$2:$A$1001,customers!$B$2:$B$1001,,0)</f>
        <v>Emlynne Laird</v>
      </c>
      <c r="G196" t="str">
        <f>IF(_xlfn.XLOOKUP(orders!C196,customers!A195:A1195,customers!C195:C1195,,0) = 0, "", _xlfn.XLOOKUP(orders!C196,customers!A195:A1195,customers!C195:C1195,,0))</f>
        <v>elaird5e@bing.com</v>
      </c>
      <c r="H196" t="str">
        <f>_xlfn.XLOOKUP(C196, customers!$A$1:$A$1001, customers!$G$1:$G$1001,,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4">
        <f>INDEX(products!$A$1:$G$49, MATCH(orders!$D196, products!$A$1:$A$49, 0), MATCH(orders!L$1, products!$A$1:$G$1, 0))</f>
        <v>7.29</v>
      </c>
      <c r="M196" s="4">
        <f t="shared" si="9"/>
        <v>36.450000000000003</v>
      </c>
      <c r="N196" t="str">
        <f t="shared" si="10"/>
        <v>Excelsa</v>
      </c>
      <c r="O196" t="str">
        <f t="shared" si="11"/>
        <v>Dark</v>
      </c>
      <c r="P196" t="str">
        <f>_xlfn.XLOOKUP(Orders[[#This Row],[Customer ID]], customers!$A$1:$A$1001, customers!$I$1:$I$1001,, 0)</f>
        <v>No</v>
      </c>
    </row>
    <row r="197" spans="1:16" x14ac:dyDescent="0.3">
      <c r="A197" t="s">
        <v>1590</v>
      </c>
      <c r="B197" s="3">
        <v>43683</v>
      </c>
      <c r="C197" t="s">
        <v>1591</v>
      </c>
      <c r="D197" t="s">
        <v>6140</v>
      </c>
      <c r="E197">
        <v>3</v>
      </c>
      <c r="F197" t="str">
        <f>_xlfn.XLOOKUP(C197,customers!$A$2:$A$1001,customers!$B$2:$B$1001,,0)</f>
        <v>Marlena Howsden</v>
      </c>
      <c r="G197" t="str">
        <f>IF(_xlfn.XLOOKUP(orders!C197,customers!A196:A1196,customers!C196:C1196,,0) = 0, "", _xlfn.XLOOKUP(orders!C197,customers!A196:A1196,customers!C196:C1196,,0))</f>
        <v>mhowsden5f@infoseek.co.jp</v>
      </c>
      <c r="H197" t="str">
        <f>_xlfn.XLOOKUP(C197, customers!$A$1:$A$1001, customers!$G$1:$G$1001,,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4">
        <f>INDEX(products!$A$1:$G$49, MATCH(orders!$D197, products!$A$1:$A$49, 0), MATCH(orders!L$1, products!$A$1:$G$1, 0))</f>
        <v>12.95</v>
      </c>
      <c r="M197" s="4">
        <f t="shared" si="9"/>
        <v>38.849999999999994</v>
      </c>
      <c r="N197" t="str">
        <f t="shared" si="10"/>
        <v>Arabica</v>
      </c>
      <c r="O197" t="str">
        <f t="shared" si="11"/>
        <v>Light</v>
      </c>
      <c r="P197" t="str">
        <f>_xlfn.XLOOKUP(Orders[[#This Row],[Customer ID]], customers!$A$1:$A$1001, customers!$I$1:$I$1001,, 0)</f>
        <v>No</v>
      </c>
    </row>
    <row r="198" spans="1:16" x14ac:dyDescent="0.3">
      <c r="A198" t="s">
        <v>1596</v>
      </c>
      <c r="B198" s="3">
        <v>44339</v>
      </c>
      <c r="C198" t="s">
        <v>1597</v>
      </c>
      <c r="D198" t="s">
        <v>6176</v>
      </c>
      <c r="E198">
        <v>6</v>
      </c>
      <c r="F198" t="str">
        <f>_xlfn.XLOOKUP(C198,customers!$A$2:$A$1001,customers!$B$2:$B$1001,,0)</f>
        <v>Nealson Cuttler</v>
      </c>
      <c r="G198" t="str">
        <f>IF(_xlfn.XLOOKUP(orders!C198,customers!A197:A1197,customers!C197:C1197,,0) = 0, "", _xlfn.XLOOKUP(orders!C198,customers!A197:A1197,customers!C197:C1197,,0))</f>
        <v>ncuttler5g@parallels.com</v>
      </c>
      <c r="H198" t="str">
        <f>_xlfn.XLOOKUP(C198, customers!$A$1:$A$1001, customers!$G$1:$G$1001,,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4">
        <f>INDEX(products!$A$1:$G$49, MATCH(orders!$D198, products!$A$1:$A$49, 0), MATCH(orders!L$1, products!$A$1:$G$1, 0))</f>
        <v>8.91</v>
      </c>
      <c r="M198" s="4">
        <f t="shared" si="9"/>
        <v>53.46</v>
      </c>
      <c r="N198" t="str">
        <f t="shared" si="10"/>
        <v>Excelsa</v>
      </c>
      <c r="O198" t="str">
        <f t="shared" si="11"/>
        <v>Light</v>
      </c>
      <c r="P198" t="str">
        <f>_xlfn.XLOOKUP(Orders[[#This Row],[Customer ID]], customers!$A$1:$A$1001, customers!$I$1:$I$1001,, 0)</f>
        <v>No</v>
      </c>
    </row>
    <row r="199" spans="1:16" x14ac:dyDescent="0.3">
      <c r="A199" t="s">
        <v>1596</v>
      </c>
      <c r="B199" s="3">
        <v>44339</v>
      </c>
      <c r="C199" t="s">
        <v>1597</v>
      </c>
      <c r="D199" t="s">
        <v>6165</v>
      </c>
      <c r="E199">
        <v>2</v>
      </c>
      <c r="F199" t="str">
        <f>_xlfn.XLOOKUP(C199,customers!$A$2:$A$1001,customers!$B$2:$B$1001,,0)</f>
        <v>Nealson Cuttler</v>
      </c>
      <c r="G199" t="str">
        <f>IF(_xlfn.XLOOKUP(orders!C199,customers!A198:A1198,customers!C198:C1198,,0) = 0, "", _xlfn.XLOOKUP(orders!C199,customers!A198:A1198,customers!C198:C1198,,0))</f>
        <v>ncuttler5g@parallels.com</v>
      </c>
      <c r="H199" t="str">
        <f>_xlfn.XLOOKUP(C199, customers!$A$1:$A$1001, customers!$G$1:$G$1001,,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4">
        <f>INDEX(products!$A$1:$G$49, MATCH(orders!$D199, products!$A$1:$A$49, 0), MATCH(orders!L$1, products!$A$1:$G$1, 0))</f>
        <v>29.784999999999997</v>
      </c>
      <c r="M199" s="4">
        <f t="shared" si="9"/>
        <v>59.569999999999993</v>
      </c>
      <c r="N199" t="str">
        <f t="shared" si="10"/>
        <v>Liberica</v>
      </c>
      <c r="O199" t="str">
        <f t="shared" si="11"/>
        <v>Dark</v>
      </c>
      <c r="P199" t="str">
        <f>_xlfn.XLOOKUP(Orders[[#This Row],[Customer ID]], customers!$A$1:$A$1001, customers!$I$1:$I$1001,, 0)</f>
        <v>No</v>
      </c>
    </row>
    <row r="200" spans="1:16" x14ac:dyDescent="0.3">
      <c r="A200" t="s">
        <v>1596</v>
      </c>
      <c r="B200" s="3">
        <v>44339</v>
      </c>
      <c r="C200" t="s">
        <v>1597</v>
      </c>
      <c r="D200" t="s">
        <v>6165</v>
      </c>
      <c r="E200">
        <v>3</v>
      </c>
      <c r="F200" t="str">
        <f>_xlfn.XLOOKUP(C200,customers!$A$2:$A$1001,customers!$B$2:$B$1001,,0)</f>
        <v>Nealson Cuttler</v>
      </c>
      <c r="G200" t="e">
        <f>IF(_xlfn.XLOOKUP(orders!C200,customers!A199:A1199,customers!C199:C1199,,0) = 0, "", _xlfn.XLOOKUP(orders!C200,customers!A199:A1199,customers!C199:C1199,,0))</f>
        <v>#N/A</v>
      </c>
      <c r="H200" t="str">
        <f>_xlfn.XLOOKUP(C200, customers!$A$1:$A$1001, customers!$G$1:$G$1001,,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4">
        <f>INDEX(products!$A$1:$G$49, MATCH(orders!$D200, products!$A$1:$A$49, 0), MATCH(orders!L$1, products!$A$1:$G$1, 0))</f>
        <v>29.784999999999997</v>
      </c>
      <c r="M200" s="4">
        <f t="shared" si="9"/>
        <v>89.35499999999999</v>
      </c>
      <c r="N200" t="str">
        <f t="shared" si="10"/>
        <v>Liberica</v>
      </c>
      <c r="O200" t="str">
        <f t="shared" si="11"/>
        <v>Dark</v>
      </c>
      <c r="P200" t="str">
        <f>_xlfn.XLOOKUP(Orders[[#This Row],[Customer ID]], customers!$A$1:$A$1001, customers!$I$1:$I$1001,, 0)</f>
        <v>No</v>
      </c>
    </row>
    <row r="201" spans="1:16" x14ac:dyDescent="0.3">
      <c r="A201" t="s">
        <v>1596</v>
      </c>
      <c r="B201" s="3">
        <v>44339</v>
      </c>
      <c r="C201" t="s">
        <v>1597</v>
      </c>
      <c r="D201" t="s">
        <v>6161</v>
      </c>
      <c r="E201">
        <v>4</v>
      </c>
      <c r="F201" t="str">
        <f>_xlfn.XLOOKUP(C201,customers!$A$2:$A$1001,customers!$B$2:$B$1001,,0)</f>
        <v>Nealson Cuttler</v>
      </c>
      <c r="G201" t="e">
        <f>IF(_xlfn.XLOOKUP(orders!C201,customers!A200:A1200,customers!C200:C1200,,0) = 0, "", _xlfn.XLOOKUP(orders!C201,customers!A200:A1200,customers!C200:C1200,,0))</f>
        <v>#N/A</v>
      </c>
      <c r="H201" t="str">
        <f>_xlfn.XLOOKUP(C201, customers!$A$1:$A$1001, customers!$G$1:$G$1001,,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4">
        <f>INDEX(products!$A$1:$G$49, MATCH(orders!$D201, products!$A$1:$A$49, 0), MATCH(orders!L$1, products!$A$1:$G$1, 0))</f>
        <v>9.51</v>
      </c>
      <c r="M201" s="4">
        <f t="shared" si="9"/>
        <v>38.04</v>
      </c>
      <c r="N201" t="str">
        <f t="shared" si="10"/>
        <v>Liberica</v>
      </c>
      <c r="O201" t="str">
        <f t="shared" si="11"/>
        <v>Light</v>
      </c>
      <c r="P201" t="str">
        <f>_xlfn.XLOOKUP(Orders[[#This Row],[Customer ID]], customers!$A$1:$A$1001, customers!$I$1:$I$1001,, 0)</f>
        <v>No</v>
      </c>
    </row>
    <row r="202" spans="1:16" x14ac:dyDescent="0.3">
      <c r="A202" t="s">
        <v>1596</v>
      </c>
      <c r="B202" s="3">
        <v>44339</v>
      </c>
      <c r="C202" t="s">
        <v>1597</v>
      </c>
      <c r="D202" t="s">
        <v>6141</v>
      </c>
      <c r="E202">
        <v>3</v>
      </c>
      <c r="F202" t="str">
        <f>_xlfn.XLOOKUP(C202,customers!$A$2:$A$1001,customers!$B$2:$B$1001,,0)</f>
        <v>Nealson Cuttler</v>
      </c>
      <c r="G202" t="e">
        <f>IF(_xlfn.XLOOKUP(orders!C202,customers!A201:A1201,customers!C201:C1201,,0) = 0, "", _xlfn.XLOOKUP(orders!C202,customers!A201:A1201,customers!C201:C1201,,0))</f>
        <v>#N/A</v>
      </c>
      <c r="H202" t="str">
        <f>_xlfn.XLOOKUP(C202, customers!$A$1:$A$1001, customers!$G$1:$G$1001,,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4">
        <f>INDEX(products!$A$1:$G$49, MATCH(orders!$D202, products!$A$1:$A$49, 0), MATCH(orders!L$1, products!$A$1:$G$1, 0))</f>
        <v>13.75</v>
      </c>
      <c r="M202" s="4">
        <f t="shared" si="9"/>
        <v>41.25</v>
      </c>
      <c r="N202" t="str">
        <f t="shared" si="10"/>
        <v>Excelsa</v>
      </c>
      <c r="O202" t="str">
        <f t="shared" si="11"/>
        <v>Medium</v>
      </c>
      <c r="P202" t="str">
        <f>_xlfn.XLOOKUP(Orders[[#This Row],[Customer ID]], customers!$A$1:$A$1001, customers!$I$1:$I$1001,, 0)</f>
        <v>No</v>
      </c>
    </row>
    <row r="203" spans="1:16" x14ac:dyDescent="0.3">
      <c r="A203" t="s">
        <v>1621</v>
      </c>
      <c r="B203" s="3">
        <v>44294</v>
      </c>
      <c r="C203" t="s">
        <v>1622</v>
      </c>
      <c r="D203" t="s">
        <v>6161</v>
      </c>
      <c r="E203">
        <v>6</v>
      </c>
      <c r="F203" t="str">
        <f>_xlfn.XLOOKUP(C203,customers!$A$2:$A$1001,customers!$B$2:$B$1001,,0)</f>
        <v>Adriana Lazarus</v>
      </c>
      <c r="G203" t="str">
        <f>IF(_xlfn.XLOOKUP(orders!C203,customers!A202:A1202,customers!C202:C1202,,0) = 0, "", _xlfn.XLOOKUP(orders!C203,customers!A202:A1202,customers!C202:C1202,,0))</f>
        <v/>
      </c>
      <c r="H203" t="str">
        <f>_xlfn.XLOOKUP(C203, customers!$A$1:$A$1001, customers!$G$1:$G$1001,,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4">
        <f>INDEX(products!$A$1:$G$49, MATCH(orders!$D203, products!$A$1:$A$49, 0), MATCH(orders!L$1, products!$A$1:$G$1, 0))</f>
        <v>9.51</v>
      </c>
      <c r="M203" s="4">
        <f t="shared" si="9"/>
        <v>57.06</v>
      </c>
      <c r="N203" t="str">
        <f t="shared" si="10"/>
        <v>Liberica</v>
      </c>
      <c r="O203" t="str">
        <f t="shared" si="11"/>
        <v>Light</v>
      </c>
      <c r="P203" t="str">
        <f>_xlfn.XLOOKUP(Orders[[#This Row],[Customer ID]], customers!$A$1:$A$1001, customers!$I$1:$I$1001,, 0)</f>
        <v>No</v>
      </c>
    </row>
    <row r="204" spans="1:16" x14ac:dyDescent="0.3">
      <c r="A204" t="s">
        <v>1626</v>
      </c>
      <c r="B204" s="3">
        <v>44486</v>
      </c>
      <c r="C204" t="s">
        <v>1627</v>
      </c>
      <c r="D204" t="s">
        <v>6165</v>
      </c>
      <c r="E204">
        <v>6</v>
      </c>
      <c r="F204" t="str">
        <f>_xlfn.XLOOKUP(C204,customers!$A$2:$A$1001,customers!$B$2:$B$1001,,0)</f>
        <v>Tallie felip</v>
      </c>
      <c r="G204" t="str">
        <f>IF(_xlfn.XLOOKUP(orders!C204,customers!A203:A1203,customers!C203:C1203,,0) = 0, "", _xlfn.XLOOKUP(orders!C204,customers!A203:A1203,customers!C203:C1203,,0))</f>
        <v>tfelip5m@typepad.com</v>
      </c>
      <c r="H204" t="str">
        <f>_xlfn.XLOOKUP(C204, customers!$A$1:$A$1001, customers!$G$1:$G$1001,,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4">
        <f>INDEX(products!$A$1:$G$49, MATCH(orders!$D204, products!$A$1:$A$49, 0), MATCH(orders!L$1, products!$A$1:$G$1, 0))</f>
        <v>29.784999999999997</v>
      </c>
      <c r="M204" s="4">
        <f t="shared" si="9"/>
        <v>178.70999999999998</v>
      </c>
      <c r="N204" t="str">
        <f t="shared" si="10"/>
        <v>Liberica</v>
      </c>
      <c r="O204" t="str">
        <f t="shared" si="11"/>
        <v>Dark</v>
      </c>
      <c r="P204" t="str">
        <f>_xlfn.XLOOKUP(Orders[[#This Row],[Customer ID]], customers!$A$1:$A$1001, customers!$I$1:$I$1001,, 0)</f>
        <v>Yes</v>
      </c>
    </row>
    <row r="205" spans="1:16" x14ac:dyDescent="0.3">
      <c r="A205" t="s">
        <v>1632</v>
      </c>
      <c r="B205" s="3">
        <v>44608</v>
      </c>
      <c r="C205" t="s">
        <v>1633</v>
      </c>
      <c r="D205" t="s">
        <v>6145</v>
      </c>
      <c r="E205">
        <v>1</v>
      </c>
      <c r="F205" t="str">
        <f>_xlfn.XLOOKUP(C205,customers!$A$2:$A$1001,customers!$B$2:$B$1001,,0)</f>
        <v>Vanna Le - Count</v>
      </c>
      <c r="G205" t="str">
        <f>IF(_xlfn.XLOOKUP(orders!C205,customers!A204:A1204,customers!C204:C1204,,0) = 0, "", _xlfn.XLOOKUP(orders!C205,customers!A204:A1204,customers!C204:C1204,,0))</f>
        <v>vle5n@disqus.com</v>
      </c>
      <c r="H205" t="str">
        <f>_xlfn.XLOOKUP(C205, customers!$A$1:$A$1001, customers!$G$1:$G$1001,,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4">
        <f>INDEX(products!$A$1:$G$49, MATCH(orders!$D205, products!$A$1:$A$49, 0), MATCH(orders!L$1, products!$A$1:$G$1, 0))</f>
        <v>4.7549999999999999</v>
      </c>
      <c r="M205" s="4">
        <f t="shared" si="9"/>
        <v>4.7549999999999999</v>
      </c>
      <c r="N205" t="str">
        <f t="shared" si="10"/>
        <v>Liberica</v>
      </c>
      <c r="O205" t="str">
        <f t="shared" si="11"/>
        <v>Light</v>
      </c>
      <c r="P205" t="str">
        <f>_xlfn.XLOOKUP(Orders[[#This Row],[Customer ID]], customers!$A$1:$A$1001, customers!$I$1:$I$1001,, 0)</f>
        <v>No</v>
      </c>
    </row>
    <row r="206" spans="1:16" x14ac:dyDescent="0.3">
      <c r="A206" t="s">
        <v>1638</v>
      </c>
      <c r="B206" s="3">
        <v>44027</v>
      </c>
      <c r="C206" t="s">
        <v>1639</v>
      </c>
      <c r="D206" t="s">
        <v>6141</v>
      </c>
      <c r="E206">
        <v>6</v>
      </c>
      <c r="F206" t="str">
        <f>_xlfn.XLOOKUP(C206,customers!$A$2:$A$1001,customers!$B$2:$B$1001,,0)</f>
        <v>Sarette Ducarel</v>
      </c>
      <c r="G206" t="str">
        <f>IF(_xlfn.XLOOKUP(orders!C206,customers!A205:A1205,customers!C205:C1205,,0) = 0, "", _xlfn.XLOOKUP(orders!C206,customers!A205:A1205,customers!C205:C1205,,0))</f>
        <v/>
      </c>
      <c r="H206" t="str">
        <f>_xlfn.XLOOKUP(C206, customers!$A$1:$A$1001, customers!$G$1:$G$1001,,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4">
        <f>INDEX(products!$A$1:$G$49, MATCH(orders!$D206, products!$A$1:$A$49, 0), MATCH(orders!L$1, products!$A$1:$G$1, 0))</f>
        <v>13.75</v>
      </c>
      <c r="M206" s="4">
        <f t="shared" si="9"/>
        <v>82.5</v>
      </c>
      <c r="N206" t="str">
        <f t="shared" si="10"/>
        <v>Excelsa</v>
      </c>
      <c r="O206" t="str">
        <f t="shared" si="11"/>
        <v>Medium</v>
      </c>
      <c r="P206" t="str">
        <f>_xlfn.XLOOKUP(Orders[[#This Row],[Customer ID]], customers!$A$1:$A$1001, customers!$I$1:$I$1001,, 0)</f>
        <v>No</v>
      </c>
    </row>
    <row r="207" spans="1:16" x14ac:dyDescent="0.3">
      <c r="A207" t="s">
        <v>1643</v>
      </c>
      <c r="B207" s="3">
        <v>43883</v>
      </c>
      <c r="C207" t="s">
        <v>1644</v>
      </c>
      <c r="D207" t="s">
        <v>6163</v>
      </c>
      <c r="E207">
        <v>3</v>
      </c>
      <c r="F207" t="str">
        <f>_xlfn.XLOOKUP(C207,customers!$A$2:$A$1001,customers!$B$2:$B$1001,,0)</f>
        <v>Kendra Glison</v>
      </c>
      <c r="G207" t="str">
        <f>IF(_xlfn.XLOOKUP(orders!C207,customers!A206:A1206,customers!C206:C1206,,0) = 0, "", _xlfn.XLOOKUP(orders!C207,customers!A206:A1206,customers!C206:C1206,,0))</f>
        <v/>
      </c>
      <c r="H207" t="str">
        <f>_xlfn.XLOOKUP(C207, customers!$A$1:$A$1001, customers!$G$1:$G$1001,,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4">
        <f>INDEX(products!$A$1:$G$49, MATCH(orders!$D207, products!$A$1:$A$49, 0), MATCH(orders!L$1, products!$A$1:$G$1, 0))</f>
        <v>2.6849999999999996</v>
      </c>
      <c r="M207" s="4">
        <f t="shared" si="9"/>
        <v>8.0549999999999997</v>
      </c>
      <c r="N207" t="str">
        <f t="shared" si="10"/>
        <v>Robusta</v>
      </c>
      <c r="O207" t="str">
        <f t="shared" si="11"/>
        <v>Dark</v>
      </c>
      <c r="P207" t="str">
        <f>_xlfn.XLOOKUP(Orders[[#This Row],[Customer ID]], customers!$A$1:$A$1001, customers!$I$1:$I$1001,, 0)</f>
        <v>Yes</v>
      </c>
    </row>
    <row r="208" spans="1:16" x14ac:dyDescent="0.3">
      <c r="A208" t="s">
        <v>1648</v>
      </c>
      <c r="B208" s="3">
        <v>44211</v>
      </c>
      <c r="C208" t="s">
        <v>1649</v>
      </c>
      <c r="D208" t="s">
        <v>6155</v>
      </c>
      <c r="E208">
        <v>2</v>
      </c>
      <c r="F208" t="str">
        <f>_xlfn.XLOOKUP(C208,customers!$A$2:$A$1001,customers!$B$2:$B$1001,,0)</f>
        <v>Nertie Poolman</v>
      </c>
      <c r="G208" t="str">
        <f>IF(_xlfn.XLOOKUP(orders!C208,customers!A207:A1207,customers!C207:C1207,,0) = 0, "", _xlfn.XLOOKUP(orders!C208,customers!A207:A1207,customers!C207:C1207,,0))</f>
        <v>npoolman5q@howstuffworks.com</v>
      </c>
      <c r="H208" t="str">
        <f>_xlfn.XLOOKUP(C208, customers!$A$1:$A$1001, customers!$G$1:$G$1001,,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4">
        <f>INDEX(products!$A$1:$G$49, MATCH(orders!$D208, products!$A$1:$A$49, 0), MATCH(orders!L$1, products!$A$1:$G$1, 0))</f>
        <v>11.25</v>
      </c>
      <c r="M208" s="4">
        <f t="shared" si="9"/>
        <v>22.5</v>
      </c>
      <c r="N208" t="str">
        <f t="shared" si="10"/>
        <v>Arabica</v>
      </c>
      <c r="O208" t="str">
        <f t="shared" si="11"/>
        <v>Medium</v>
      </c>
      <c r="P208" t="str">
        <f>_xlfn.XLOOKUP(Orders[[#This Row],[Customer ID]], customers!$A$1:$A$1001, customers!$I$1:$I$1001,, 0)</f>
        <v>No</v>
      </c>
    </row>
    <row r="209" spans="1:16" x14ac:dyDescent="0.3">
      <c r="A209" t="s">
        <v>1653</v>
      </c>
      <c r="B209" s="3">
        <v>44207</v>
      </c>
      <c r="C209" t="s">
        <v>1654</v>
      </c>
      <c r="D209" t="s">
        <v>6157</v>
      </c>
      <c r="E209">
        <v>6</v>
      </c>
      <c r="F209" t="str">
        <f>_xlfn.XLOOKUP(C209,customers!$A$2:$A$1001,customers!$B$2:$B$1001,,0)</f>
        <v>Orbadiah Duny</v>
      </c>
      <c r="G209" t="str">
        <f>IF(_xlfn.XLOOKUP(orders!C209,customers!A208:A1208,customers!C208:C1208,,0) = 0, "", _xlfn.XLOOKUP(orders!C209,customers!A208:A1208,customers!C208:C1208,,0))</f>
        <v>oduny5r@constantcontact.com</v>
      </c>
      <c r="H209" t="str">
        <f>_xlfn.XLOOKUP(C209, customers!$A$1:$A$1001, customers!$G$1:$G$1001,,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4">
        <f>INDEX(products!$A$1:$G$49, MATCH(orders!$D209, products!$A$1:$A$49, 0), MATCH(orders!L$1, products!$A$1:$G$1, 0))</f>
        <v>6.75</v>
      </c>
      <c r="M209" s="4">
        <f t="shared" si="9"/>
        <v>40.5</v>
      </c>
      <c r="N209" t="str">
        <f t="shared" si="10"/>
        <v>Arabica</v>
      </c>
      <c r="O209" t="str">
        <f t="shared" si="11"/>
        <v>Medium</v>
      </c>
      <c r="P209" t="str">
        <f>_xlfn.XLOOKUP(Orders[[#This Row],[Customer ID]], customers!$A$1:$A$1001, customers!$I$1:$I$1001,, 0)</f>
        <v>Yes</v>
      </c>
    </row>
    <row r="210" spans="1:16" x14ac:dyDescent="0.3">
      <c r="A210" t="s">
        <v>1659</v>
      </c>
      <c r="B210" s="3">
        <v>44659</v>
      </c>
      <c r="C210" t="s">
        <v>1660</v>
      </c>
      <c r="D210" t="s">
        <v>6144</v>
      </c>
      <c r="E210">
        <v>4</v>
      </c>
      <c r="F210" t="str">
        <f>_xlfn.XLOOKUP(C210,customers!$A$2:$A$1001,customers!$B$2:$B$1001,,0)</f>
        <v>Constance Halfhide</v>
      </c>
      <c r="G210" t="str">
        <f>IF(_xlfn.XLOOKUP(orders!C210,customers!A209:A1209,customers!C209:C1209,,0) = 0, "", _xlfn.XLOOKUP(orders!C210,customers!A209:A1209,customers!C209:C1209,,0))</f>
        <v>chalfhide5s@google.ru</v>
      </c>
      <c r="H210" t="str">
        <f>_xlfn.XLOOKUP(C210, customers!$A$1:$A$1001, customers!$G$1:$G$1001,,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4">
        <f>INDEX(products!$A$1:$G$49, MATCH(orders!$D210, products!$A$1:$A$49, 0), MATCH(orders!L$1, products!$A$1:$G$1, 0))</f>
        <v>7.29</v>
      </c>
      <c r="M210" s="4">
        <f t="shared" si="9"/>
        <v>29.16</v>
      </c>
      <c r="N210" t="str">
        <f t="shared" si="10"/>
        <v>Excelsa</v>
      </c>
      <c r="O210" t="str">
        <f t="shared" si="11"/>
        <v>Dark</v>
      </c>
      <c r="P210" t="str">
        <f>_xlfn.XLOOKUP(Orders[[#This Row],[Customer ID]], customers!$A$1:$A$1001, customers!$I$1:$I$1001,, 0)</f>
        <v>Yes</v>
      </c>
    </row>
    <row r="211" spans="1:16" x14ac:dyDescent="0.3">
      <c r="A211" t="s">
        <v>1665</v>
      </c>
      <c r="B211" s="3">
        <v>44105</v>
      </c>
      <c r="C211" t="s">
        <v>1666</v>
      </c>
      <c r="D211" t="s">
        <v>6157</v>
      </c>
      <c r="E211">
        <v>1</v>
      </c>
      <c r="F211" t="str">
        <f>_xlfn.XLOOKUP(C211,customers!$A$2:$A$1001,customers!$B$2:$B$1001,,0)</f>
        <v>Fransisco Malecky</v>
      </c>
      <c r="G211" t="str">
        <f>IF(_xlfn.XLOOKUP(orders!C211,customers!A210:A1210,customers!C210:C1210,,0) = 0, "", _xlfn.XLOOKUP(orders!C211,customers!A210:A1210,customers!C210:C1210,,0))</f>
        <v>fmalecky5t@list-manage.com</v>
      </c>
      <c r="H211" t="str">
        <f>_xlfn.XLOOKUP(C211, customers!$A$1:$A$1001, customers!$G$1:$G$1001,,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4">
        <f>INDEX(products!$A$1:$G$49, MATCH(orders!$D211, products!$A$1:$A$49, 0), MATCH(orders!L$1, products!$A$1:$G$1, 0))</f>
        <v>6.75</v>
      </c>
      <c r="M211" s="4">
        <f t="shared" si="9"/>
        <v>6.75</v>
      </c>
      <c r="N211" t="str">
        <f t="shared" si="10"/>
        <v>Arabica</v>
      </c>
      <c r="O211" t="str">
        <f t="shared" si="11"/>
        <v>Medium</v>
      </c>
      <c r="P211" t="str">
        <f>_xlfn.XLOOKUP(Orders[[#This Row],[Customer ID]], customers!$A$1:$A$1001, customers!$I$1:$I$1001,, 0)</f>
        <v>No</v>
      </c>
    </row>
    <row r="212" spans="1:16" x14ac:dyDescent="0.3">
      <c r="A212" t="s">
        <v>1671</v>
      </c>
      <c r="B212" s="3">
        <v>43766</v>
      </c>
      <c r="C212" t="s">
        <v>1672</v>
      </c>
      <c r="D212" t="s">
        <v>6143</v>
      </c>
      <c r="E212">
        <v>4</v>
      </c>
      <c r="F212" t="str">
        <f>_xlfn.XLOOKUP(C212,customers!$A$2:$A$1001,customers!$B$2:$B$1001,,0)</f>
        <v>Anselma Attwater</v>
      </c>
      <c r="G212" t="str">
        <f>IF(_xlfn.XLOOKUP(orders!C212,customers!A211:A1211,customers!C211:C1211,,0) = 0, "", _xlfn.XLOOKUP(orders!C212,customers!A211:A1211,customers!C211:C1211,,0))</f>
        <v>aattwater5u@wikia.com</v>
      </c>
      <c r="H212" t="str">
        <f>_xlfn.XLOOKUP(C212, customers!$A$1:$A$1001, customers!$G$1:$G$1001,,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4">
        <f>INDEX(products!$A$1:$G$49, MATCH(orders!$D212, products!$A$1:$A$49, 0), MATCH(orders!L$1, products!$A$1:$G$1, 0))</f>
        <v>12.95</v>
      </c>
      <c r="M212" s="4">
        <f t="shared" si="9"/>
        <v>51.8</v>
      </c>
      <c r="N212" t="str">
        <f t="shared" si="10"/>
        <v>Liberica</v>
      </c>
      <c r="O212" t="str">
        <f t="shared" si="11"/>
        <v>Dark</v>
      </c>
      <c r="P212" t="str">
        <f>_xlfn.XLOOKUP(Orders[[#This Row],[Customer ID]], customers!$A$1:$A$1001, customers!$I$1:$I$1001,, 0)</f>
        <v>Yes</v>
      </c>
    </row>
    <row r="213" spans="1:16" x14ac:dyDescent="0.3">
      <c r="A213" t="s">
        <v>1677</v>
      </c>
      <c r="B213" s="3">
        <v>44283</v>
      </c>
      <c r="C213" t="s">
        <v>1678</v>
      </c>
      <c r="D213" t="s">
        <v>6176</v>
      </c>
      <c r="E213">
        <v>6</v>
      </c>
      <c r="F213" t="str">
        <f>_xlfn.XLOOKUP(C213,customers!$A$2:$A$1001,customers!$B$2:$B$1001,,0)</f>
        <v>Minette Whellans</v>
      </c>
      <c r="G213" t="str">
        <f>IF(_xlfn.XLOOKUP(orders!C213,customers!A212:A1212,customers!C212:C1212,,0) = 0, "", _xlfn.XLOOKUP(orders!C213,customers!A212:A1212,customers!C212:C1212,,0))</f>
        <v>mwhellans5v@mapquest.com</v>
      </c>
      <c r="H213" t="str">
        <f>_xlfn.XLOOKUP(C213, customers!$A$1:$A$1001, customers!$G$1:$G$1001,,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4">
        <f>INDEX(products!$A$1:$G$49, MATCH(orders!$D213, products!$A$1:$A$49, 0), MATCH(orders!L$1, products!$A$1:$G$1, 0))</f>
        <v>8.91</v>
      </c>
      <c r="M213" s="4">
        <f t="shared" si="9"/>
        <v>53.46</v>
      </c>
      <c r="N213" t="str">
        <f t="shared" si="10"/>
        <v>Excelsa</v>
      </c>
      <c r="O213" t="str">
        <f t="shared" si="11"/>
        <v>Light</v>
      </c>
      <c r="P213" t="str">
        <f>_xlfn.XLOOKUP(Orders[[#This Row],[Customer ID]], customers!$A$1:$A$1001, customers!$I$1:$I$1001,, 0)</f>
        <v>No</v>
      </c>
    </row>
    <row r="214" spans="1:16" x14ac:dyDescent="0.3">
      <c r="A214" t="s">
        <v>1682</v>
      </c>
      <c r="B214" s="3">
        <v>43921</v>
      </c>
      <c r="C214" t="s">
        <v>1683</v>
      </c>
      <c r="D214" t="s">
        <v>6153</v>
      </c>
      <c r="E214">
        <v>4</v>
      </c>
      <c r="F214" t="str">
        <f>_xlfn.XLOOKUP(C214,customers!$A$2:$A$1001,customers!$B$2:$B$1001,,0)</f>
        <v>Dael Camilletti</v>
      </c>
      <c r="G214" t="str">
        <f>IF(_xlfn.XLOOKUP(orders!C214,customers!A213:A1213,customers!C213:C1213,,0) = 0, "", _xlfn.XLOOKUP(orders!C214,customers!A213:A1213,customers!C213:C1213,,0))</f>
        <v>dcamilletti5w@businesswire.com</v>
      </c>
      <c r="H214" t="str">
        <f>_xlfn.XLOOKUP(C214, customers!$A$1:$A$1001, customers!$G$1:$G$1001,,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4">
        <f>INDEX(products!$A$1:$G$49, MATCH(orders!$D214, products!$A$1:$A$49, 0), MATCH(orders!L$1, products!$A$1:$G$1, 0))</f>
        <v>3.645</v>
      </c>
      <c r="M214" s="4">
        <f t="shared" si="9"/>
        <v>14.58</v>
      </c>
      <c r="N214" t="str">
        <f t="shared" si="10"/>
        <v>Excelsa</v>
      </c>
      <c r="O214" t="str">
        <f t="shared" si="11"/>
        <v>Dark</v>
      </c>
      <c r="P214" t="str">
        <f>_xlfn.XLOOKUP(Orders[[#This Row],[Customer ID]], customers!$A$1:$A$1001, customers!$I$1:$I$1001,, 0)</f>
        <v>Yes</v>
      </c>
    </row>
    <row r="215" spans="1:16" x14ac:dyDescent="0.3">
      <c r="A215" t="s">
        <v>1688</v>
      </c>
      <c r="B215" s="3">
        <v>44646</v>
      </c>
      <c r="C215" t="s">
        <v>1689</v>
      </c>
      <c r="D215" t="s">
        <v>6149</v>
      </c>
      <c r="E215">
        <v>1</v>
      </c>
      <c r="F215" t="str">
        <f>_xlfn.XLOOKUP(C215,customers!$A$2:$A$1001,customers!$B$2:$B$1001,,0)</f>
        <v>Emiline Galgey</v>
      </c>
      <c r="G215" t="str">
        <f>IF(_xlfn.XLOOKUP(orders!C215,customers!A214:A1214,customers!C214:C1214,,0) = 0, "", _xlfn.XLOOKUP(orders!C215,customers!A214:A1214,customers!C214:C1214,,0))</f>
        <v>egalgey5x@wufoo.com</v>
      </c>
      <c r="H215" t="str">
        <f>_xlfn.XLOOKUP(C215, customers!$A$1:$A$1001, customers!$G$1:$G$1001,,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4">
        <f>INDEX(products!$A$1:$G$49, MATCH(orders!$D215, products!$A$1:$A$49, 0), MATCH(orders!L$1, products!$A$1:$G$1, 0))</f>
        <v>20.584999999999997</v>
      </c>
      <c r="M215" s="4">
        <f t="shared" si="9"/>
        <v>20.584999999999997</v>
      </c>
      <c r="N215" t="str">
        <f t="shared" si="10"/>
        <v>Robusta</v>
      </c>
      <c r="O215" t="str">
        <f t="shared" si="11"/>
        <v>Dark</v>
      </c>
      <c r="P215" t="str">
        <f>_xlfn.XLOOKUP(Orders[[#This Row],[Customer ID]], customers!$A$1:$A$1001, customers!$I$1:$I$1001,, 0)</f>
        <v>No</v>
      </c>
    </row>
    <row r="216" spans="1:16" x14ac:dyDescent="0.3">
      <c r="A216" t="s">
        <v>1694</v>
      </c>
      <c r="B216" s="3">
        <v>43775</v>
      </c>
      <c r="C216" t="s">
        <v>1695</v>
      </c>
      <c r="D216" t="s">
        <v>6170</v>
      </c>
      <c r="E216">
        <v>2</v>
      </c>
      <c r="F216" t="str">
        <f>_xlfn.XLOOKUP(C216,customers!$A$2:$A$1001,customers!$B$2:$B$1001,,0)</f>
        <v>Murdock Hame</v>
      </c>
      <c r="G216" t="str">
        <f>IF(_xlfn.XLOOKUP(orders!C216,customers!A215:A1215,customers!C215:C1215,,0) = 0, "", _xlfn.XLOOKUP(orders!C216,customers!A215:A1215,customers!C215:C1215,,0))</f>
        <v>mhame5y@newsvine.com</v>
      </c>
      <c r="H216" t="str">
        <f>_xlfn.XLOOKUP(C216, customers!$A$1:$A$1001, customers!$G$1:$G$1001,,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4">
        <f>INDEX(products!$A$1:$G$49, MATCH(orders!$D216, products!$A$1:$A$49, 0), MATCH(orders!L$1, products!$A$1:$G$1, 0))</f>
        <v>15.85</v>
      </c>
      <c r="M216" s="4">
        <f t="shared" si="9"/>
        <v>31.7</v>
      </c>
      <c r="N216" t="str">
        <f t="shared" si="10"/>
        <v>Liberica</v>
      </c>
      <c r="O216" t="str">
        <f t="shared" si="11"/>
        <v>Light</v>
      </c>
      <c r="P216" t="str">
        <f>_xlfn.XLOOKUP(Orders[[#This Row],[Customer ID]], customers!$A$1:$A$1001, customers!$I$1:$I$1001,, 0)</f>
        <v>No</v>
      </c>
    </row>
    <row r="217" spans="1:16" x14ac:dyDescent="0.3">
      <c r="A217" t="s">
        <v>1701</v>
      </c>
      <c r="B217" s="3">
        <v>43829</v>
      </c>
      <c r="C217" t="s">
        <v>1702</v>
      </c>
      <c r="D217" t="s">
        <v>6150</v>
      </c>
      <c r="E217">
        <v>6</v>
      </c>
      <c r="F217" t="str">
        <f>_xlfn.XLOOKUP(C217,customers!$A$2:$A$1001,customers!$B$2:$B$1001,,0)</f>
        <v>Ilka Gurnee</v>
      </c>
      <c r="G217" t="str">
        <f>IF(_xlfn.XLOOKUP(orders!C217,customers!A216:A1216,customers!C216:C1216,,0) = 0, "", _xlfn.XLOOKUP(orders!C217,customers!A216:A1216,customers!C216:C1216,,0))</f>
        <v>igurnee5z@usnews.com</v>
      </c>
      <c r="H217" t="str">
        <f>_xlfn.XLOOKUP(C217, customers!$A$1:$A$1001, customers!$G$1:$G$1001,,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4">
        <f>INDEX(products!$A$1:$G$49, MATCH(orders!$D217, products!$A$1:$A$49, 0), MATCH(orders!L$1, products!$A$1:$G$1, 0))</f>
        <v>3.8849999999999998</v>
      </c>
      <c r="M217" s="4">
        <f t="shared" si="9"/>
        <v>23.31</v>
      </c>
      <c r="N217" t="str">
        <f t="shared" si="10"/>
        <v>Liberica</v>
      </c>
      <c r="O217" t="str">
        <f t="shared" si="11"/>
        <v>Dark</v>
      </c>
      <c r="P217" t="str">
        <f>_xlfn.XLOOKUP(Orders[[#This Row],[Customer ID]], customers!$A$1:$A$1001, customers!$I$1:$I$1001,, 0)</f>
        <v>No</v>
      </c>
    </row>
    <row r="218" spans="1:16" x14ac:dyDescent="0.3">
      <c r="A218" t="s">
        <v>1707</v>
      </c>
      <c r="B218" s="3">
        <v>44470</v>
      </c>
      <c r="C218" t="s">
        <v>1708</v>
      </c>
      <c r="D218" t="s">
        <v>6162</v>
      </c>
      <c r="E218">
        <v>4</v>
      </c>
      <c r="F218" t="str">
        <f>_xlfn.XLOOKUP(C218,customers!$A$2:$A$1001,customers!$B$2:$B$1001,,0)</f>
        <v>Alfy Snowding</v>
      </c>
      <c r="G218" t="str">
        <f>IF(_xlfn.XLOOKUP(orders!C218,customers!A217:A1217,customers!C217:C1217,,0) = 0, "", _xlfn.XLOOKUP(orders!C218,customers!A217:A1217,customers!C217:C1217,,0))</f>
        <v>asnowding60@comsenz.com</v>
      </c>
      <c r="H218" t="str">
        <f>_xlfn.XLOOKUP(C218, customers!$A$1:$A$1001, customers!$G$1:$G$1001,,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4">
        <f>INDEX(products!$A$1:$G$49, MATCH(orders!$D218, products!$A$1:$A$49, 0), MATCH(orders!L$1, products!$A$1:$G$1, 0))</f>
        <v>14.55</v>
      </c>
      <c r="M218" s="4">
        <f t="shared" si="9"/>
        <v>58.2</v>
      </c>
      <c r="N218" t="str">
        <f t="shared" si="10"/>
        <v>Liberica</v>
      </c>
      <c r="O218" t="str">
        <f t="shared" si="11"/>
        <v>Medium</v>
      </c>
      <c r="P218" t="str">
        <f>_xlfn.XLOOKUP(Orders[[#This Row],[Customer ID]], customers!$A$1:$A$1001, customers!$I$1:$I$1001,, 0)</f>
        <v>Yes</v>
      </c>
    </row>
    <row r="219" spans="1:16" x14ac:dyDescent="0.3">
      <c r="A219" t="s">
        <v>1713</v>
      </c>
      <c r="B219" s="3">
        <v>44174</v>
      </c>
      <c r="C219" t="s">
        <v>1714</v>
      </c>
      <c r="D219" t="s">
        <v>6176</v>
      </c>
      <c r="E219">
        <v>4</v>
      </c>
      <c r="F219" t="str">
        <f>_xlfn.XLOOKUP(C219,customers!$A$2:$A$1001,customers!$B$2:$B$1001,,0)</f>
        <v>Godfry Poinsett</v>
      </c>
      <c r="G219" t="str">
        <f>IF(_xlfn.XLOOKUP(orders!C219,customers!A218:A1218,customers!C218:C1218,,0) = 0, "", _xlfn.XLOOKUP(orders!C219,customers!A218:A1218,customers!C218:C1218,,0))</f>
        <v>gpoinsett61@berkeley.edu</v>
      </c>
      <c r="H219" t="str">
        <f>_xlfn.XLOOKUP(C219, customers!$A$1:$A$1001, customers!$G$1:$G$1001,,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4">
        <f>INDEX(products!$A$1:$G$49, MATCH(orders!$D219, products!$A$1:$A$49, 0), MATCH(orders!L$1, products!$A$1:$G$1, 0))</f>
        <v>8.91</v>
      </c>
      <c r="M219" s="4">
        <f t="shared" si="9"/>
        <v>35.64</v>
      </c>
      <c r="N219" t="str">
        <f t="shared" si="10"/>
        <v>Excelsa</v>
      </c>
      <c r="O219" t="str">
        <f t="shared" si="11"/>
        <v>Light</v>
      </c>
      <c r="P219" t="str">
        <f>_xlfn.XLOOKUP(Orders[[#This Row],[Customer ID]], customers!$A$1:$A$1001, customers!$I$1:$I$1001,, 0)</f>
        <v>No</v>
      </c>
    </row>
    <row r="220" spans="1:16" x14ac:dyDescent="0.3">
      <c r="A220" t="s">
        <v>1719</v>
      </c>
      <c r="B220" s="3">
        <v>44317</v>
      </c>
      <c r="C220" t="s">
        <v>1720</v>
      </c>
      <c r="D220" t="s">
        <v>6155</v>
      </c>
      <c r="E220">
        <v>5</v>
      </c>
      <c r="F220" t="str">
        <f>_xlfn.XLOOKUP(C220,customers!$A$2:$A$1001,customers!$B$2:$B$1001,,0)</f>
        <v>Rem Furman</v>
      </c>
      <c r="G220" t="str">
        <f>IF(_xlfn.XLOOKUP(orders!C220,customers!A219:A1219,customers!C219:C1219,,0) = 0, "", _xlfn.XLOOKUP(orders!C220,customers!A219:A1219,customers!C219:C1219,,0))</f>
        <v>rfurman62@t.co</v>
      </c>
      <c r="H220" t="str">
        <f>_xlfn.XLOOKUP(C220, customers!$A$1:$A$1001, customers!$G$1:$G$1001,,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4">
        <f>INDEX(products!$A$1:$G$49, MATCH(orders!$D220, products!$A$1:$A$49, 0), MATCH(orders!L$1, products!$A$1:$G$1, 0))</f>
        <v>11.25</v>
      </c>
      <c r="M220" s="4">
        <f t="shared" si="9"/>
        <v>56.25</v>
      </c>
      <c r="N220" t="str">
        <f t="shared" si="10"/>
        <v>Arabica</v>
      </c>
      <c r="O220" t="str">
        <f t="shared" si="11"/>
        <v>Medium</v>
      </c>
      <c r="P220" t="str">
        <f>_xlfn.XLOOKUP(Orders[[#This Row],[Customer ID]], customers!$A$1:$A$1001, customers!$I$1:$I$1001,, 0)</f>
        <v>Yes</v>
      </c>
    </row>
    <row r="221" spans="1:16" x14ac:dyDescent="0.3">
      <c r="A221" t="s">
        <v>1725</v>
      </c>
      <c r="B221" s="3">
        <v>44777</v>
      </c>
      <c r="C221" t="s">
        <v>1726</v>
      </c>
      <c r="D221" t="s">
        <v>6178</v>
      </c>
      <c r="E221">
        <v>3</v>
      </c>
      <c r="F221" t="str">
        <f>_xlfn.XLOOKUP(C221,customers!$A$2:$A$1001,customers!$B$2:$B$1001,,0)</f>
        <v>Charis Crosier</v>
      </c>
      <c r="G221" t="str">
        <f>IF(_xlfn.XLOOKUP(orders!C221,customers!A220:A1220,customers!C220:C1220,,0) = 0, "", _xlfn.XLOOKUP(orders!C221,customers!A220:A1220,customers!C220:C1220,,0))</f>
        <v>ccrosier63@xrea.com</v>
      </c>
      <c r="H221" t="str">
        <f>_xlfn.XLOOKUP(C221, customers!$A$1:$A$1001, customers!$G$1:$G$1001,,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4">
        <f>INDEX(products!$A$1:$G$49, MATCH(orders!$D221, products!$A$1:$A$49, 0), MATCH(orders!L$1, products!$A$1:$G$1, 0))</f>
        <v>3.5849999999999995</v>
      </c>
      <c r="M221" s="4">
        <f t="shared" si="9"/>
        <v>10.754999999999999</v>
      </c>
      <c r="N221" t="str">
        <f t="shared" si="10"/>
        <v>Robusta</v>
      </c>
      <c r="O221" t="str">
        <f t="shared" si="11"/>
        <v>Light</v>
      </c>
      <c r="P221" t="str">
        <f>_xlfn.XLOOKUP(Orders[[#This Row],[Customer ID]], customers!$A$1:$A$1001, customers!$I$1:$I$1001,, 0)</f>
        <v>No</v>
      </c>
    </row>
    <row r="222" spans="1:16" x14ac:dyDescent="0.3">
      <c r="A222" t="s">
        <v>1725</v>
      </c>
      <c r="B222" s="3">
        <v>44777</v>
      </c>
      <c r="C222" t="s">
        <v>1726</v>
      </c>
      <c r="D222" t="s">
        <v>6174</v>
      </c>
      <c r="E222">
        <v>5</v>
      </c>
      <c r="F222" t="str">
        <f>_xlfn.XLOOKUP(C222,customers!$A$2:$A$1001,customers!$B$2:$B$1001,,0)</f>
        <v>Charis Crosier</v>
      </c>
      <c r="G222" t="str">
        <f>IF(_xlfn.XLOOKUP(orders!C222,customers!A221:A1221,customers!C221:C1221,,0) = 0, "", _xlfn.XLOOKUP(orders!C222,customers!A221:A1221,customers!C221:C1221,,0))</f>
        <v>ccrosier63@xrea.com</v>
      </c>
      <c r="H222" t="str">
        <f>_xlfn.XLOOKUP(C222, customers!$A$1:$A$1001, customers!$G$1:$G$1001,,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4">
        <f>INDEX(products!$A$1:$G$49, MATCH(orders!$D222, products!$A$1:$A$49, 0), MATCH(orders!L$1, products!$A$1:$G$1, 0))</f>
        <v>2.9849999999999999</v>
      </c>
      <c r="M222" s="4">
        <f t="shared" si="9"/>
        <v>14.924999999999999</v>
      </c>
      <c r="N222" t="str">
        <f t="shared" si="10"/>
        <v>Robusta</v>
      </c>
      <c r="O222" t="str">
        <f t="shared" si="11"/>
        <v>Medium</v>
      </c>
      <c r="P222" t="str">
        <f>_xlfn.XLOOKUP(Orders[[#This Row],[Customer ID]], customers!$A$1:$A$1001, customers!$I$1:$I$1001,, 0)</f>
        <v>No</v>
      </c>
    </row>
    <row r="223" spans="1:16" x14ac:dyDescent="0.3">
      <c r="A223" t="s">
        <v>1736</v>
      </c>
      <c r="B223" s="3">
        <v>44513</v>
      </c>
      <c r="C223" t="s">
        <v>1737</v>
      </c>
      <c r="D223" t="s">
        <v>6140</v>
      </c>
      <c r="E223">
        <v>6</v>
      </c>
      <c r="F223" t="str">
        <f>_xlfn.XLOOKUP(C223,customers!$A$2:$A$1001,customers!$B$2:$B$1001,,0)</f>
        <v>Lenka Rushmer</v>
      </c>
      <c r="G223" t="str">
        <f>IF(_xlfn.XLOOKUP(orders!C223,customers!A222:A1222,customers!C222:C1222,,0) = 0, "", _xlfn.XLOOKUP(orders!C223,customers!A222:A1222,customers!C222:C1222,,0))</f>
        <v>lrushmer65@europa.eu</v>
      </c>
      <c r="H223" t="str">
        <f>_xlfn.XLOOKUP(C223, customers!$A$1:$A$1001, customers!$G$1:$G$1001,,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4">
        <f>INDEX(products!$A$1:$G$49, MATCH(orders!$D223, products!$A$1:$A$49, 0), MATCH(orders!L$1, products!$A$1:$G$1, 0))</f>
        <v>12.95</v>
      </c>
      <c r="M223" s="4">
        <f t="shared" si="9"/>
        <v>77.699999999999989</v>
      </c>
      <c r="N223" t="str">
        <f t="shared" si="10"/>
        <v>Arabica</v>
      </c>
      <c r="O223" t="str">
        <f t="shared" si="11"/>
        <v>Light</v>
      </c>
      <c r="P223" t="str">
        <f>_xlfn.XLOOKUP(Orders[[#This Row],[Customer ID]], customers!$A$1:$A$1001, customers!$I$1:$I$1001,, 0)</f>
        <v>Yes</v>
      </c>
    </row>
    <row r="224" spans="1:16" x14ac:dyDescent="0.3">
      <c r="A224" t="s">
        <v>1742</v>
      </c>
      <c r="B224" s="3">
        <v>44090</v>
      </c>
      <c r="C224" t="s">
        <v>1743</v>
      </c>
      <c r="D224" t="s">
        <v>6169</v>
      </c>
      <c r="E224">
        <v>3</v>
      </c>
      <c r="F224" t="str">
        <f>_xlfn.XLOOKUP(C224,customers!$A$2:$A$1001,customers!$B$2:$B$1001,,0)</f>
        <v>Waneta Edinborough</v>
      </c>
      <c r="G224" t="str">
        <f>IF(_xlfn.XLOOKUP(orders!C224,customers!A223:A1223,customers!C223:C1223,,0) = 0, "", _xlfn.XLOOKUP(orders!C224,customers!A223:A1223,customers!C223:C1223,,0))</f>
        <v>wedinborough66@github.io</v>
      </c>
      <c r="H224" t="str">
        <f>_xlfn.XLOOKUP(C224, customers!$A$1:$A$1001, customers!$G$1:$G$1001,,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4">
        <f>INDEX(products!$A$1:$G$49, MATCH(orders!$D224, products!$A$1:$A$49, 0), MATCH(orders!L$1, products!$A$1:$G$1, 0))</f>
        <v>7.77</v>
      </c>
      <c r="M224" s="4">
        <f t="shared" si="9"/>
        <v>23.31</v>
      </c>
      <c r="N224" t="str">
        <f t="shared" si="10"/>
        <v>Liberica</v>
      </c>
      <c r="O224" t="str">
        <f t="shared" si="11"/>
        <v>Dark</v>
      </c>
      <c r="P224" t="str">
        <f>_xlfn.XLOOKUP(Orders[[#This Row],[Customer ID]], customers!$A$1:$A$1001, customers!$I$1:$I$1001,, 0)</f>
        <v>No</v>
      </c>
    </row>
    <row r="225" spans="1:16" x14ac:dyDescent="0.3">
      <c r="A225" t="s">
        <v>1748</v>
      </c>
      <c r="B225" s="3">
        <v>44109</v>
      </c>
      <c r="C225" t="s">
        <v>1749</v>
      </c>
      <c r="D225" t="s">
        <v>6171</v>
      </c>
      <c r="E225">
        <v>4</v>
      </c>
      <c r="F225" t="str">
        <f>_xlfn.XLOOKUP(C225,customers!$A$2:$A$1001,customers!$B$2:$B$1001,,0)</f>
        <v>Bobbe Piggott</v>
      </c>
      <c r="G225" t="str">
        <f>IF(_xlfn.XLOOKUP(orders!C225,customers!A224:A1224,customers!C224:C1224,,0) = 0, "", _xlfn.XLOOKUP(orders!C225,customers!A224:A1224,customers!C224:C1224,,0))</f>
        <v/>
      </c>
      <c r="H225" t="str">
        <f>_xlfn.XLOOKUP(C225, customers!$A$1:$A$1001, customers!$G$1:$G$1001,,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4">
        <f>INDEX(products!$A$1:$G$49, MATCH(orders!$D225, products!$A$1:$A$49, 0), MATCH(orders!L$1, products!$A$1:$G$1, 0))</f>
        <v>14.85</v>
      </c>
      <c r="M225" s="4">
        <f t="shared" si="9"/>
        <v>59.4</v>
      </c>
      <c r="N225" t="str">
        <f t="shared" si="10"/>
        <v>Excelsa</v>
      </c>
      <c r="O225" t="str">
        <f t="shared" si="11"/>
        <v>Light</v>
      </c>
      <c r="P225" t="str">
        <f>_xlfn.XLOOKUP(Orders[[#This Row],[Customer ID]], customers!$A$1:$A$1001, customers!$I$1:$I$1001,, 0)</f>
        <v>Yes</v>
      </c>
    </row>
    <row r="226" spans="1:16" x14ac:dyDescent="0.3">
      <c r="A226" t="s">
        <v>1753</v>
      </c>
      <c r="B226" s="3">
        <v>43836</v>
      </c>
      <c r="C226" t="s">
        <v>1754</v>
      </c>
      <c r="D226" t="s">
        <v>6165</v>
      </c>
      <c r="E226">
        <v>4</v>
      </c>
      <c r="F226" t="str">
        <f>_xlfn.XLOOKUP(C226,customers!$A$2:$A$1001,customers!$B$2:$B$1001,,0)</f>
        <v>Ketty Bromehead</v>
      </c>
      <c r="G226" t="str">
        <f>IF(_xlfn.XLOOKUP(orders!C226,customers!A225:A1225,customers!C225:C1225,,0) = 0, "", _xlfn.XLOOKUP(orders!C226,customers!A225:A1225,customers!C225:C1225,,0))</f>
        <v>kbromehead68@un.org</v>
      </c>
      <c r="H226" t="str">
        <f>_xlfn.XLOOKUP(C226, customers!$A$1:$A$1001, customers!$G$1:$G$1001,,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4">
        <f>INDEX(products!$A$1:$G$49, MATCH(orders!$D226, products!$A$1:$A$49, 0), MATCH(orders!L$1, products!$A$1:$G$1, 0))</f>
        <v>29.784999999999997</v>
      </c>
      <c r="M226" s="4">
        <f t="shared" si="9"/>
        <v>119.13999999999999</v>
      </c>
      <c r="N226" t="str">
        <f t="shared" si="10"/>
        <v>Liberica</v>
      </c>
      <c r="O226" t="str">
        <f t="shared" si="11"/>
        <v>Dark</v>
      </c>
      <c r="P226" t="str">
        <f>_xlfn.XLOOKUP(Orders[[#This Row],[Customer ID]], customers!$A$1:$A$1001, customers!$I$1:$I$1001,, 0)</f>
        <v>Yes</v>
      </c>
    </row>
    <row r="227" spans="1:16" x14ac:dyDescent="0.3">
      <c r="A227" t="s">
        <v>1759</v>
      </c>
      <c r="B227" s="3">
        <v>44337</v>
      </c>
      <c r="C227" t="s">
        <v>1760</v>
      </c>
      <c r="D227" t="s">
        <v>6178</v>
      </c>
      <c r="E227">
        <v>4</v>
      </c>
      <c r="F227" t="str">
        <f>_xlfn.XLOOKUP(C227,customers!$A$2:$A$1001,customers!$B$2:$B$1001,,0)</f>
        <v>Elsbeth Westerman</v>
      </c>
      <c r="G227" t="str">
        <f>IF(_xlfn.XLOOKUP(orders!C227,customers!A226:A1226,customers!C226:C1226,,0) = 0, "", _xlfn.XLOOKUP(orders!C227,customers!A226:A1226,customers!C226:C1226,,0))</f>
        <v>ewesterman69@si.edu</v>
      </c>
      <c r="H227" t="str">
        <f>_xlfn.XLOOKUP(C227, customers!$A$1:$A$1001, customers!$G$1:$G$1001,,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4">
        <f>INDEX(products!$A$1:$G$49, MATCH(orders!$D227, products!$A$1:$A$49, 0), MATCH(orders!L$1, products!$A$1:$G$1, 0))</f>
        <v>3.5849999999999995</v>
      </c>
      <c r="M227" s="4">
        <f t="shared" si="9"/>
        <v>14.339999999999998</v>
      </c>
      <c r="N227" t="str">
        <f t="shared" si="10"/>
        <v>Robusta</v>
      </c>
      <c r="O227" t="str">
        <f t="shared" si="11"/>
        <v>Light</v>
      </c>
      <c r="P227" t="str">
        <f>_xlfn.XLOOKUP(Orders[[#This Row],[Customer ID]], customers!$A$1:$A$1001, customers!$I$1:$I$1001,, 0)</f>
        <v>No</v>
      </c>
    </row>
    <row r="228" spans="1:16" x14ac:dyDescent="0.3">
      <c r="A228" t="s">
        <v>1765</v>
      </c>
      <c r="B228" s="3">
        <v>43887</v>
      </c>
      <c r="C228" t="s">
        <v>1766</v>
      </c>
      <c r="D228" t="s">
        <v>6175</v>
      </c>
      <c r="E228">
        <v>5</v>
      </c>
      <c r="F228" t="str">
        <f>_xlfn.XLOOKUP(C228,customers!$A$2:$A$1001,customers!$B$2:$B$1001,,0)</f>
        <v>Anabelle Hutchens</v>
      </c>
      <c r="G228" t="str">
        <f>IF(_xlfn.XLOOKUP(orders!C228,customers!A227:A1227,customers!C227:C1227,,0) = 0, "", _xlfn.XLOOKUP(orders!C228,customers!A227:A1227,customers!C227:C1227,,0))</f>
        <v>ahutchens6a@amazonaws.com</v>
      </c>
      <c r="H228" t="str">
        <f>_xlfn.XLOOKUP(C228, customers!$A$1:$A$1001, customers!$G$1:$G$1001,,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4">
        <f>INDEX(products!$A$1:$G$49, MATCH(orders!$D228, products!$A$1:$A$49, 0), MATCH(orders!L$1, products!$A$1:$G$1, 0))</f>
        <v>25.874999999999996</v>
      </c>
      <c r="M228" s="4">
        <f t="shared" si="9"/>
        <v>129.37499999999997</v>
      </c>
      <c r="N228" t="str">
        <f t="shared" si="10"/>
        <v>Arabica</v>
      </c>
      <c r="O228" t="str">
        <f t="shared" si="11"/>
        <v>Medium</v>
      </c>
      <c r="P228" t="str">
        <f>_xlfn.XLOOKUP(Orders[[#This Row],[Customer ID]], customers!$A$1:$A$1001, customers!$I$1:$I$1001,, 0)</f>
        <v>No</v>
      </c>
    </row>
    <row r="229" spans="1:16" x14ac:dyDescent="0.3">
      <c r="A229" t="s">
        <v>1771</v>
      </c>
      <c r="B229" s="3">
        <v>43880</v>
      </c>
      <c r="C229" t="s">
        <v>1772</v>
      </c>
      <c r="D229" t="s">
        <v>6163</v>
      </c>
      <c r="E229">
        <v>6</v>
      </c>
      <c r="F229" t="str">
        <f>_xlfn.XLOOKUP(C229,customers!$A$2:$A$1001,customers!$B$2:$B$1001,,0)</f>
        <v>Noak Wyvill</v>
      </c>
      <c r="G229" t="str">
        <f>IF(_xlfn.XLOOKUP(orders!C229,customers!A228:A1228,customers!C228:C1228,,0) = 0, "", _xlfn.XLOOKUP(orders!C229,customers!A228:A1228,customers!C228:C1228,,0))</f>
        <v>nwyvill6b@naver.com</v>
      </c>
      <c r="H229" t="str">
        <f>_xlfn.XLOOKUP(C229, customers!$A$1:$A$1001, customers!$G$1:$G$1001,,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4">
        <f>INDEX(products!$A$1:$G$49, MATCH(orders!$D229, products!$A$1:$A$49, 0), MATCH(orders!L$1, products!$A$1:$G$1, 0))</f>
        <v>2.6849999999999996</v>
      </c>
      <c r="M229" s="4">
        <f t="shared" si="9"/>
        <v>16.11</v>
      </c>
      <c r="N229" t="str">
        <f t="shared" si="10"/>
        <v>Robusta</v>
      </c>
      <c r="O229" t="str">
        <f t="shared" si="11"/>
        <v>Dark</v>
      </c>
      <c r="P229" t="str">
        <f>_xlfn.XLOOKUP(Orders[[#This Row],[Customer ID]], customers!$A$1:$A$1001, customers!$I$1:$I$1001,, 0)</f>
        <v>Yes</v>
      </c>
    </row>
    <row r="230" spans="1:16" x14ac:dyDescent="0.3">
      <c r="A230" t="s">
        <v>1777</v>
      </c>
      <c r="B230" s="3">
        <v>44376</v>
      </c>
      <c r="C230" t="s">
        <v>1778</v>
      </c>
      <c r="D230" t="s">
        <v>6178</v>
      </c>
      <c r="E230">
        <v>5</v>
      </c>
      <c r="F230" t="str">
        <f>_xlfn.XLOOKUP(C230,customers!$A$2:$A$1001,customers!$B$2:$B$1001,,0)</f>
        <v>Beltran Mathon</v>
      </c>
      <c r="G230" t="str">
        <f>IF(_xlfn.XLOOKUP(orders!C230,customers!A229:A1229,customers!C229:C1229,,0) = 0, "", _xlfn.XLOOKUP(orders!C230,customers!A229:A1229,customers!C229:C1229,,0))</f>
        <v>bmathon6c@barnesandnoble.com</v>
      </c>
      <c r="H230" t="str">
        <f>_xlfn.XLOOKUP(C230, customers!$A$1:$A$1001, customers!$G$1:$G$1001,,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4">
        <f>INDEX(products!$A$1:$G$49, MATCH(orders!$D230, products!$A$1:$A$49, 0), MATCH(orders!L$1, products!$A$1:$G$1, 0))</f>
        <v>3.5849999999999995</v>
      </c>
      <c r="M230" s="4">
        <f t="shared" si="9"/>
        <v>17.924999999999997</v>
      </c>
      <c r="N230" t="str">
        <f t="shared" si="10"/>
        <v>Robusta</v>
      </c>
      <c r="O230" t="str">
        <f t="shared" si="11"/>
        <v>Light</v>
      </c>
      <c r="P230" t="str">
        <f>_xlfn.XLOOKUP(Orders[[#This Row],[Customer ID]], customers!$A$1:$A$1001, customers!$I$1:$I$1001,, 0)</f>
        <v>No</v>
      </c>
    </row>
    <row r="231" spans="1:16" x14ac:dyDescent="0.3">
      <c r="A231" t="s">
        <v>1783</v>
      </c>
      <c r="B231" s="3">
        <v>44282</v>
      </c>
      <c r="C231" t="s">
        <v>1784</v>
      </c>
      <c r="D231" t="s">
        <v>6159</v>
      </c>
      <c r="E231">
        <v>2</v>
      </c>
      <c r="F231" t="str">
        <f>_xlfn.XLOOKUP(C231,customers!$A$2:$A$1001,customers!$B$2:$B$1001,,0)</f>
        <v>Kristos Streight</v>
      </c>
      <c r="G231" t="str">
        <f>IF(_xlfn.XLOOKUP(orders!C231,customers!A230:A1230,customers!C230:C1230,,0) = 0, "", _xlfn.XLOOKUP(orders!C231,customers!A230:A1230,customers!C230:C1230,,0))</f>
        <v>kstreight6d@about.com</v>
      </c>
      <c r="H231" t="str">
        <f>_xlfn.XLOOKUP(C231, customers!$A$1:$A$1001, customers!$G$1:$G$1001,,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4">
        <f>INDEX(products!$A$1:$G$49, MATCH(orders!$D231, products!$A$1:$A$49, 0), MATCH(orders!L$1, products!$A$1:$G$1, 0))</f>
        <v>4.3650000000000002</v>
      </c>
      <c r="M231" s="4">
        <f t="shared" si="9"/>
        <v>8.73</v>
      </c>
      <c r="N231" t="str">
        <f t="shared" si="10"/>
        <v>Liberica</v>
      </c>
      <c r="O231" t="str">
        <f t="shared" si="11"/>
        <v>Medium</v>
      </c>
      <c r="P231" t="str">
        <f>_xlfn.XLOOKUP(Orders[[#This Row],[Customer ID]], customers!$A$1:$A$1001, customers!$I$1:$I$1001,, 0)</f>
        <v>No</v>
      </c>
    </row>
    <row r="232" spans="1:16" x14ac:dyDescent="0.3">
      <c r="A232" t="s">
        <v>1789</v>
      </c>
      <c r="B232" s="3">
        <v>44496</v>
      </c>
      <c r="C232" t="s">
        <v>1790</v>
      </c>
      <c r="D232" t="s">
        <v>6175</v>
      </c>
      <c r="E232">
        <v>2</v>
      </c>
      <c r="F232" t="str">
        <f>_xlfn.XLOOKUP(C232,customers!$A$2:$A$1001,customers!$B$2:$B$1001,,0)</f>
        <v>Portie Cutchie</v>
      </c>
      <c r="G232" t="str">
        <f>IF(_xlfn.XLOOKUP(orders!C232,customers!A231:A1231,customers!C231:C1231,,0) = 0, "", _xlfn.XLOOKUP(orders!C232,customers!A231:A1231,customers!C231:C1231,,0))</f>
        <v>pcutchie6e@globo.com</v>
      </c>
      <c r="H232" t="str">
        <f>_xlfn.XLOOKUP(C232, customers!$A$1:$A$1001, customers!$G$1:$G$1001,,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4">
        <f>INDEX(products!$A$1:$G$49, MATCH(orders!$D232, products!$A$1:$A$49, 0), MATCH(orders!L$1, products!$A$1:$G$1, 0))</f>
        <v>25.874999999999996</v>
      </c>
      <c r="M232" s="4">
        <f t="shared" si="9"/>
        <v>51.749999999999993</v>
      </c>
      <c r="N232" t="str">
        <f t="shared" si="10"/>
        <v>Arabica</v>
      </c>
      <c r="O232" t="str">
        <f t="shared" si="11"/>
        <v>Medium</v>
      </c>
      <c r="P232" t="str">
        <f>_xlfn.XLOOKUP(Orders[[#This Row],[Customer ID]], customers!$A$1:$A$1001, customers!$I$1:$I$1001,, 0)</f>
        <v>No</v>
      </c>
    </row>
    <row r="233" spans="1:16" x14ac:dyDescent="0.3">
      <c r="A233" t="s">
        <v>1795</v>
      </c>
      <c r="B233" s="3">
        <v>43628</v>
      </c>
      <c r="C233" t="s">
        <v>1796</v>
      </c>
      <c r="D233" t="s">
        <v>6159</v>
      </c>
      <c r="E233">
        <v>2</v>
      </c>
      <c r="F233" t="str">
        <f>_xlfn.XLOOKUP(C233,customers!$A$2:$A$1001,customers!$B$2:$B$1001,,0)</f>
        <v>Sinclare Edsell</v>
      </c>
      <c r="G233" t="str">
        <f>IF(_xlfn.XLOOKUP(orders!C233,customers!A232:A1232,customers!C232:C1232,,0) = 0, "", _xlfn.XLOOKUP(orders!C233,customers!A232:A1232,customers!C232:C1232,,0))</f>
        <v/>
      </c>
      <c r="H233" t="str">
        <f>_xlfn.XLOOKUP(C233, customers!$A$1:$A$1001, customers!$G$1:$G$1001,,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4">
        <f>INDEX(products!$A$1:$G$49, MATCH(orders!$D233, products!$A$1:$A$49, 0), MATCH(orders!L$1, products!$A$1:$G$1, 0))</f>
        <v>4.3650000000000002</v>
      </c>
      <c r="M233" s="4">
        <f t="shared" si="9"/>
        <v>8.73</v>
      </c>
      <c r="N233" t="str">
        <f t="shared" si="10"/>
        <v>Liberica</v>
      </c>
      <c r="O233" t="str">
        <f t="shared" si="11"/>
        <v>Medium</v>
      </c>
      <c r="P233" t="str">
        <f>_xlfn.XLOOKUP(Orders[[#This Row],[Customer ID]], customers!$A$1:$A$1001, customers!$I$1:$I$1001,, 0)</f>
        <v>Yes</v>
      </c>
    </row>
    <row r="234" spans="1:16" x14ac:dyDescent="0.3">
      <c r="A234" t="s">
        <v>1800</v>
      </c>
      <c r="B234" s="3">
        <v>44010</v>
      </c>
      <c r="C234" t="s">
        <v>1801</v>
      </c>
      <c r="D234" t="s">
        <v>6145</v>
      </c>
      <c r="E234">
        <v>5</v>
      </c>
      <c r="F234" t="str">
        <f>_xlfn.XLOOKUP(C234,customers!$A$2:$A$1001,customers!$B$2:$B$1001,,0)</f>
        <v>Conny Gheraldi</v>
      </c>
      <c r="G234" t="str">
        <f>IF(_xlfn.XLOOKUP(orders!C234,customers!A233:A1233,customers!C233:C1233,,0) = 0, "", _xlfn.XLOOKUP(orders!C234,customers!A233:A1233,customers!C233:C1233,,0))</f>
        <v>cgheraldi6g@opera.com</v>
      </c>
      <c r="H234" t="str">
        <f>_xlfn.XLOOKUP(C234, customers!$A$1:$A$1001, customers!$G$1:$G$1001,,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4">
        <f>INDEX(products!$A$1:$G$49, MATCH(orders!$D234, products!$A$1:$A$49, 0), MATCH(orders!L$1, products!$A$1:$G$1, 0))</f>
        <v>4.7549999999999999</v>
      </c>
      <c r="M234" s="4">
        <f t="shared" si="9"/>
        <v>23.774999999999999</v>
      </c>
      <c r="N234" t="str">
        <f t="shared" si="10"/>
        <v>Liberica</v>
      </c>
      <c r="O234" t="str">
        <f t="shared" si="11"/>
        <v>Light</v>
      </c>
      <c r="P234" t="str">
        <f>_xlfn.XLOOKUP(Orders[[#This Row],[Customer ID]], customers!$A$1:$A$1001, customers!$I$1:$I$1001,, 0)</f>
        <v>No</v>
      </c>
    </row>
    <row r="235" spans="1:16" x14ac:dyDescent="0.3">
      <c r="A235" t="s">
        <v>1806</v>
      </c>
      <c r="B235" s="3">
        <v>44278</v>
      </c>
      <c r="C235" t="s">
        <v>1807</v>
      </c>
      <c r="D235" t="s">
        <v>6156</v>
      </c>
      <c r="E235">
        <v>5</v>
      </c>
      <c r="F235" t="str">
        <f>_xlfn.XLOOKUP(C235,customers!$A$2:$A$1001,customers!$B$2:$B$1001,,0)</f>
        <v>Beryle Kenwell</v>
      </c>
      <c r="G235" t="str">
        <f>IF(_xlfn.XLOOKUP(orders!C235,customers!A234:A1234,customers!C234:C1234,,0) = 0, "", _xlfn.XLOOKUP(orders!C235,customers!A234:A1234,customers!C234:C1234,,0))</f>
        <v>bkenwell6h@over-blog.com</v>
      </c>
      <c r="H235" t="str">
        <f>_xlfn.XLOOKUP(C235, customers!$A$1:$A$1001, customers!$G$1:$G$1001,,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4">
        <f>INDEX(products!$A$1:$G$49, MATCH(orders!$D235, products!$A$1:$A$49, 0), MATCH(orders!L$1, products!$A$1:$G$1, 0))</f>
        <v>4.125</v>
      </c>
      <c r="M235" s="4">
        <f t="shared" si="9"/>
        <v>20.625</v>
      </c>
      <c r="N235" t="str">
        <f t="shared" si="10"/>
        <v>Excelsa</v>
      </c>
      <c r="O235" t="str">
        <f t="shared" si="11"/>
        <v>Medium</v>
      </c>
      <c r="P235" t="str">
        <f>_xlfn.XLOOKUP(Orders[[#This Row],[Customer ID]], customers!$A$1:$A$1001, customers!$I$1:$I$1001,, 0)</f>
        <v>No</v>
      </c>
    </row>
    <row r="236" spans="1:16" x14ac:dyDescent="0.3">
      <c r="A236" t="s">
        <v>1812</v>
      </c>
      <c r="B236" s="3">
        <v>44602</v>
      </c>
      <c r="C236" t="s">
        <v>1813</v>
      </c>
      <c r="D236" t="s">
        <v>6164</v>
      </c>
      <c r="E236">
        <v>1</v>
      </c>
      <c r="F236" t="str">
        <f>_xlfn.XLOOKUP(C236,customers!$A$2:$A$1001,customers!$B$2:$B$1001,,0)</f>
        <v>Tomas Sutty</v>
      </c>
      <c r="G236" t="str">
        <f>IF(_xlfn.XLOOKUP(orders!C236,customers!A235:A1235,customers!C235:C1235,,0) = 0, "", _xlfn.XLOOKUP(orders!C236,customers!A235:A1235,customers!C235:C1235,,0))</f>
        <v>tsutty6i@google.es</v>
      </c>
      <c r="H236" t="str">
        <f>_xlfn.XLOOKUP(C236, customers!$A$1:$A$1001, customers!$G$1:$G$1001,,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4">
        <f>INDEX(products!$A$1:$G$49, MATCH(orders!$D236, products!$A$1:$A$49, 0), MATCH(orders!L$1, products!$A$1:$G$1, 0))</f>
        <v>36.454999999999998</v>
      </c>
      <c r="M236" s="4">
        <f t="shared" si="9"/>
        <v>36.454999999999998</v>
      </c>
      <c r="N236" t="str">
        <f t="shared" si="10"/>
        <v>Liberica</v>
      </c>
      <c r="O236" t="str">
        <f t="shared" si="11"/>
        <v>Light</v>
      </c>
      <c r="P236" t="str">
        <f>_xlfn.XLOOKUP(Orders[[#This Row],[Customer ID]], customers!$A$1:$A$1001, customers!$I$1:$I$1001,, 0)</f>
        <v>No</v>
      </c>
    </row>
    <row r="237" spans="1:16" x14ac:dyDescent="0.3">
      <c r="A237" t="s">
        <v>1818</v>
      </c>
      <c r="B237" s="3">
        <v>43571</v>
      </c>
      <c r="C237" t="s">
        <v>1819</v>
      </c>
      <c r="D237" t="s">
        <v>6164</v>
      </c>
      <c r="E237">
        <v>5</v>
      </c>
      <c r="F237" t="str">
        <f>_xlfn.XLOOKUP(C237,customers!$A$2:$A$1001,customers!$B$2:$B$1001,,0)</f>
        <v>Samuele Ales0</v>
      </c>
      <c r="G237" t="str">
        <f>IF(_xlfn.XLOOKUP(orders!C237,customers!A236:A1236,customers!C236:C1236,,0) = 0, "", _xlfn.XLOOKUP(orders!C237,customers!A236:A1236,customers!C236:C1236,,0))</f>
        <v/>
      </c>
      <c r="H237" t="str">
        <f>_xlfn.XLOOKUP(C237, customers!$A$1:$A$1001, customers!$G$1:$G$1001,,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4">
        <f>INDEX(products!$A$1:$G$49, MATCH(orders!$D237, products!$A$1:$A$49, 0), MATCH(orders!L$1, products!$A$1:$G$1, 0))</f>
        <v>36.454999999999998</v>
      </c>
      <c r="M237" s="4">
        <f t="shared" si="9"/>
        <v>182.27499999999998</v>
      </c>
      <c r="N237" t="str">
        <f t="shared" si="10"/>
        <v>Liberica</v>
      </c>
      <c r="O237" t="str">
        <f t="shared" si="11"/>
        <v>Light</v>
      </c>
      <c r="P237" t="str">
        <f>_xlfn.XLOOKUP(Orders[[#This Row],[Customer ID]], customers!$A$1:$A$1001, customers!$I$1:$I$1001,, 0)</f>
        <v>No</v>
      </c>
    </row>
    <row r="238" spans="1:16" x14ac:dyDescent="0.3">
      <c r="A238" t="s">
        <v>1822</v>
      </c>
      <c r="B238" s="3">
        <v>43873</v>
      </c>
      <c r="C238" t="s">
        <v>1823</v>
      </c>
      <c r="D238" t="s">
        <v>6165</v>
      </c>
      <c r="E238">
        <v>3</v>
      </c>
      <c r="F238" t="str">
        <f>_xlfn.XLOOKUP(C238,customers!$A$2:$A$1001,customers!$B$2:$B$1001,,0)</f>
        <v>Carlie Harce</v>
      </c>
      <c r="G238" t="str">
        <f>IF(_xlfn.XLOOKUP(orders!C238,customers!A237:A1237,customers!C237:C1237,,0) = 0, "", _xlfn.XLOOKUP(orders!C238,customers!A237:A1237,customers!C237:C1237,,0))</f>
        <v>charce6k@cafepress.com</v>
      </c>
      <c r="H238" t="str">
        <f>_xlfn.XLOOKUP(C238, customers!$A$1:$A$1001, customers!$G$1:$G$1001,,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4">
        <f>INDEX(products!$A$1:$G$49, MATCH(orders!$D238, products!$A$1:$A$49, 0), MATCH(orders!L$1, products!$A$1:$G$1, 0))</f>
        <v>29.784999999999997</v>
      </c>
      <c r="M238" s="4">
        <f t="shared" si="9"/>
        <v>89.35499999999999</v>
      </c>
      <c r="N238" t="str">
        <f t="shared" si="10"/>
        <v>Liberica</v>
      </c>
      <c r="O238" t="str">
        <f t="shared" si="11"/>
        <v>Dark</v>
      </c>
      <c r="P238" t="str">
        <f>_xlfn.XLOOKUP(Orders[[#This Row],[Customer ID]], customers!$A$1:$A$1001, customers!$I$1:$I$1001,, 0)</f>
        <v>No</v>
      </c>
    </row>
    <row r="239" spans="1:16" x14ac:dyDescent="0.3">
      <c r="A239" t="s">
        <v>1828</v>
      </c>
      <c r="B239" s="3">
        <v>44563</v>
      </c>
      <c r="C239" t="s">
        <v>1829</v>
      </c>
      <c r="D239" t="s">
        <v>6178</v>
      </c>
      <c r="E239">
        <v>1</v>
      </c>
      <c r="F239" t="str">
        <f>_xlfn.XLOOKUP(C239,customers!$A$2:$A$1001,customers!$B$2:$B$1001,,0)</f>
        <v>Craggy Bril</v>
      </c>
      <c r="G239" t="str">
        <f>IF(_xlfn.XLOOKUP(orders!C239,customers!A238:A1238,customers!C238:C1238,,0) = 0, "", _xlfn.XLOOKUP(orders!C239,customers!A238:A1238,customers!C238:C1238,,0))</f>
        <v/>
      </c>
      <c r="H239" t="str">
        <f>_xlfn.XLOOKUP(C239, customers!$A$1:$A$1001, customers!$G$1:$G$1001,,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4">
        <f>INDEX(products!$A$1:$G$49, MATCH(orders!$D239, products!$A$1:$A$49, 0), MATCH(orders!L$1, products!$A$1:$G$1, 0))</f>
        <v>3.5849999999999995</v>
      </c>
      <c r="M239" s="4">
        <f t="shared" si="9"/>
        <v>3.5849999999999995</v>
      </c>
      <c r="N239" t="str">
        <f t="shared" si="10"/>
        <v>Robusta</v>
      </c>
      <c r="O239" t="str">
        <f t="shared" si="11"/>
        <v>Light</v>
      </c>
      <c r="P239" t="str">
        <f>_xlfn.XLOOKUP(Orders[[#This Row],[Customer ID]], customers!$A$1:$A$1001, customers!$I$1:$I$1001,, 0)</f>
        <v>Yes</v>
      </c>
    </row>
    <row r="240" spans="1:16" x14ac:dyDescent="0.3">
      <c r="A240" t="s">
        <v>1833</v>
      </c>
      <c r="B240" s="3">
        <v>44172</v>
      </c>
      <c r="C240" t="s">
        <v>1834</v>
      </c>
      <c r="D240" t="s">
        <v>6151</v>
      </c>
      <c r="E240">
        <v>2</v>
      </c>
      <c r="F240" t="str">
        <f>_xlfn.XLOOKUP(C240,customers!$A$2:$A$1001,customers!$B$2:$B$1001,,0)</f>
        <v>Friederike Drysdale</v>
      </c>
      <c r="G240" t="str">
        <f>IF(_xlfn.XLOOKUP(orders!C240,customers!A239:A1239,customers!C239:C1239,,0) = 0, "", _xlfn.XLOOKUP(orders!C240,customers!A239:A1239,customers!C239:C1239,,0))</f>
        <v>fdrysdale6m@symantec.com</v>
      </c>
      <c r="H240" t="str">
        <f>_xlfn.XLOOKUP(C240, customers!$A$1:$A$1001, customers!$G$1:$G$1001,,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4">
        <f>INDEX(products!$A$1:$G$49, MATCH(orders!$D240, products!$A$1:$A$49, 0), MATCH(orders!L$1, products!$A$1:$G$1, 0))</f>
        <v>22.884999999999998</v>
      </c>
      <c r="M240" s="4">
        <f t="shared" si="9"/>
        <v>45.769999999999996</v>
      </c>
      <c r="N240" t="str">
        <f t="shared" si="10"/>
        <v>Robusta</v>
      </c>
      <c r="O240" t="str">
        <f t="shared" si="11"/>
        <v>Medium</v>
      </c>
      <c r="P240" t="str">
        <f>_xlfn.XLOOKUP(Orders[[#This Row],[Customer ID]], customers!$A$1:$A$1001, customers!$I$1:$I$1001,, 0)</f>
        <v>Yes</v>
      </c>
    </row>
    <row r="241" spans="1:16" x14ac:dyDescent="0.3">
      <c r="A241" t="s">
        <v>1839</v>
      </c>
      <c r="B241" s="3">
        <v>43881</v>
      </c>
      <c r="C241" t="s">
        <v>1840</v>
      </c>
      <c r="D241" t="s">
        <v>6171</v>
      </c>
      <c r="E241">
        <v>4</v>
      </c>
      <c r="F241" t="str">
        <f>_xlfn.XLOOKUP(C241,customers!$A$2:$A$1001,customers!$B$2:$B$1001,,0)</f>
        <v>Devon Magowan</v>
      </c>
      <c r="G241" t="str">
        <f>IF(_xlfn.XLOOKUP(orders!C241,customers!A240:A1240,customers!C240:C1240,,0) = 0, "", _xlfn.XLOOKUP(orders!C241,customers!A240:A1240,customers!C240:C1240,,0))</f>
        <v>dmagowan6n@fc2.com</v>
      </c>
      <c r="H241" t="str">
        <f>_xlfn.XLOOKUP(C241, customers!$A$1:$A$1001, customers!$G$1:$G$1001,,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4">
        <f>INDEX(products!$A$1:$G$49, MATCH(orders!$D241, products!$A$1:$A$49, 0), MATCH(orders!L$1, products!$A$1:$G$1, 0))</f>
        <v>14.85</v>
      </c>
      <c r="M241" s="4">
        <f t="shared" si="9"/>
        <v>59.4</v>
      </c>
      <c r="N241" t="str">
        <f t="shared" si="10"/>
        <v>Excelsa</v>
      </c>
      <c r="O241" t="str">
        <f t="shared" si="11"/>
        <v>Light</v>
      </c>
      <c r="P241" t="str">
        <f>_xlfn.XLOOKUP(Orders[[#This Row],[Customer ID]], customers!$A$1:$A$1001, customers!$I$1:$I$1001,, 0)</f>
        <v>No</v>
      </c>
    </row>
    <row r="242" spans="1:16" x14ac:dyDescent="0.3">
      <c r="A242" t="s">
        <v>1845</v>
      </c>
      <c r="B242" s="3">
        <v>43993</v>
      </c>
      <c r="C242" t="s">
        <v>1846</v>
      </c>
      <c r="D242" t="s">
        <v>6175</v>
      </c>
      <c r="E242">
        <v>6</v>
      </c>
      <c r="F242" t="str">
        <f>_xlfn.XLOOKUP(C242,customers!$A$2:$A$1001,customers!$B$2:$B$1001,,0)</f>
        <v>Codi Littrell</v>
      </c>
      <c r="G242" t="str">
        <f>IF(_xlfn.XLOOKUP(orders!C242,customers!A241:A1241,customers!C241:C1241,,0) = 0, "", _xlfn.XLOOKUP(orders!C242,customers!A241:A1241,customers!C241:C1241,,0))</f>
        <v/>
      </c>
      <c r="H242" t="str">
        <f>_xlfn.XLOOKUP(C242, customers!$A$1:$A$1001, customers!$G$1:$G$1001,,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4">
        <f>INDEX(products!$A$1:$G$49, MATCH(orders!$D242, products!$A$1:$A$49, 0), MATCH(orders!L$1, products!$A$1:$G$1, 0))</f>
        <v>25.874999999999996</v>
      </c>
      <c r="M242" s="4">
        <f t="shared" si="9"/>
        <v>155.24999999999997</v>
      </c>
      <c r="N242" t="str">
        <f t="shared" si="10"/>
        <v>Arabica</v>
      </c>
      <c r="O242" t="str">
        <f t="shared" si="11"/>
        <v>Medium</v>
      </c>
      <c r="P242" t="str">
        <f>_xlfn.XLOOKUP(Orders[[#This Row],[Customer ID]], customers!$A$1:$A$1001, customers!$I$1:$I$1001,, 0)</f>
        <v>Yes</v>
      </c>
    </row>
    <row r="243" spans="1:16" x14ac:dyDescent="0.3">
      <c r="A243" t="s">
        <v>1849</v>
      </c>
      <c r="B243" s="3">
        <v>44082</v>
      </c>
      <c r="C243" t="s">
        <v>1850</v>
      </c>
      <c r="D243" t="s">
        <v>6151</v>
      </c>
      <c r="E243">
        <v>2</v>
      </c>
      <c r="F243" t="str">
        <f>_xlfn.XLOOKUP(C243,customers!$A$2:$A$1001,customers!$B$2:$B$1001,,0)</f>
        <v>Christel Speak</v>
      </c>
      <c r="G243" t="str">
        <f>IF(_xlfn.XLOOKUP(orders!C243,customers!A242:A1242,customers!C242:C1242,,0) = 0, "", _xlfn.XLOOKUP(orders!C243,customers!A242:A1242,customers!C242:C1242,,0))</f>
        <v/>
      </c>
      <c r="H243" t="str">
        <f>_xlfn.XLOOKUP(C243, customers!$A$1:$A$1001, customers!$G$1:$G$1001,,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4">
        <f>INDEX(products!$A$1:$G$49, MATCH(orders!$D243, products!$A$1:$A$49, 0), MATCH(orders!L$1, products!$A$1:$G$1, 0))</f>
        <v>22.884999999999998</v>
      </c>
      <c r="M243" s="4">
        <f t="shared" si="9"/>
        <v>45.769999999999996</v>
      </c>
      <c r="N243" t="str">
        <f t="shared" si="10"/>
        <v>Robusta</v>
      </c>
      <c r="O243" t="str">
        <f t="shared" si="11"/>
        <v>Medium</v>
      </c>
      <c r="P243" t="str">
        <f>_xlfn.XLOOKUP(Orders[[#This Row],[Customer ID]], customers!$A$1:$A$1001, customers!$I$1:$I$1001,, 0)</f>
        <v>No</v>
      </c>
    </row>
    <row r="244" spans="1:16" x14ac:dyDescent="0.3">
      <c r="A244" t="s">
        <v>1854</v>
      </c>
      <c r="B244" s="3">
        <v>43918</v>
      </c>
      <c r="C244" t="s">
        <v>1855</v>
      </c>
      <c r="D244" t="s">
        <v>6183</v>
      </c>
      <c r="E244">
        <v>3</v>
      </c>
      <c r="F244" t="str">
        <f>_xlfn.XLOOKUP(C244,customers!$A$2:$A$1001,customers!$B$2:$B$1001,,0)</f>
        <v>Sibella Rushbrooke</v>
      </c>
      <c r="G244" t="str">
        <f>IF(_xlfn.XLOOKUP(orders!C244,customers!A243:A1243,customers!C243:C1243,,0) = 0, "", _xlfn.XLOOKUP(orders!C244,customers!A243:A1243,customers!C243:C1243,,0))</f>
        <v>srushbrooke6q@youku.com</v>
      </c>
      <c r="H244" t="str">
        <f>_xlfn.XLOOKUP(C244, customers!$A$1:$A$1001, customers!$G$1:$G$1001,,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4">
        <f>INDEX(products!$A$1:$G$49, MATCH(orders!$D244, products!$A$1:$A$49, 0), MATCH(orders!L$1, products!$A$1:$G$1, 0))</f>
        <v>12.15</v>
      </c>
      <c r="M244" s="4">
        <f t="shared" si="9"/>
        <v>36.450000000000003</v>
      </c>
      <c r="N244" t="str">
        <f t="shared" si="10"/>
        <v>Excelsa</v>
      </c>
      <c r="O244" t="str">
        <f t="shared" si="11"/>
        <v>Dark</v>
      </c>
      <c r="P244" t="str">
        <f>_xlfn.XLOOKUP(Orders[[#This Row],[Customer ID]], customers!$A$1:$A$1001, customers!$I$1:$I$1001,, 0)</f>
        <v>Yes</v>
      </c>
    </row>
    <row r="245" spans="1:16" x14ac:dyDescent="0.3">
      <c r="A245" t="s">
        <v>1860</v>
      </c>
      <c r="B245" s="3">
        <v>44114</v>
      </c>
      <c r="C245" t="s">
        <v>1861</v>
      </c>
      <c r="D245" t="s">
        <v>6144</v>
      </c>
      <c r="E245">
        <v>4</v>
      </c>
      <c r="F245" t="str">
        <f>_xlfn.XLOOKUP(C245,customers!$A$2:$A$1001,customers!$B$2:$B$1001,,0)</f>
        <v>Tammie Drynan</v>
      </c>
      <c r="G245" t="str">
        <f>IF(_xlfn.XLOOKUP(orders!C245,customers!A244:A1244,customers!C244:C1244,,0) = 0, "", _xlfn.XLOOKUP(orders!C245,customers!A244:A1244,customers!C244:C1244,,0))</f>
        <v>tdrynan6r@deviantart.com</v>
      </c>
      <c r="H245" t="str">
        <f>_xlfn.XLOOKUP(C245, customers!$A$1:$A$1001, customers!$G$1:$G$1001,,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4">
        <f>INDEX(products!$A$1:$G$49, MATCH(orders!$D245, products!$A$1:$A$49, 0), MATCH(orders!L$1, products!$A$1:$G$1, 0))</f>
        <v>7.29</v>
      </c>
      <c r="M245" s="4">
        <f t="shared" si="9"/>
        <v>29.16</v>
      </c>
      <c r="N245" t="str">
        <f t="shared" si="10"/>
        <v>Excelsa</v>
      </c>
      <c r="O245" t="str">
        <f t="shared" si="11"/>
        <v>Dark</v>
      </c>
      <c r="P245" t="str">
        <f>_xlfn.XLOOKUP(Orders[[#This Row],[Customer ID]], customers!$A$1:$A$1001, customers!$I$1:$I$1001,, 0)</f>
        <v>Yes</v>
      </c>
    </row>
    <row r="246" spans="1:16" x14ac:dyDescent="0.3">
      <c r="A246" t="s">
        <v>1866</v>
      </c>
      <c r="B246" s="3">
        <v>44702</v>
      </c>
      <c r="C246" t="s">
        <v>1867</v>
      </c>
      <c r="D246" t="s">
        <v>6181</v>
      </c>
      <c r="E246">
        <v>4</v>
      </c>
      <c r="F246" t="str">
        <f>_xlfn.XLOOKUP(C246,customers!$A$2:$A$1001,customers!$B$2:$B$1001,,0)</f>
        <v>Effie Yurkov</v>
      </c>
      <c r="G246" t="str">
        <f>IF(_xlfn.XLOOKUP(orders!C246,customers!A245:A1245,customers!C245:C1245,,0) = 0, "", _xlfn.XLOOKUP(orders!C246,customers!A245:A1245,customers!C245:C1245,,0))</f>
        <v>eyurkov6s@hud.gov</v>
      </c>
      <c r="H246" t="str">
        <f>_xlfn.XLOOKUP(C246, customers!$A$1:$A$1001, customers!$G$1:$G$1001,,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4">
        <f>INDEX(products!$A$1:$G$49, MATCH(orders!$D246, products!$A$1:$A$49, 0), MATCH(orders!L$1, products!$A$1:$G$1, 0))</f>
        <v>33.464999999999996</v>
      </c>
      <c r="M246" s="4">
        <f t="shared" si="9"/>
        <v>133.85999999999999</v>
      </c>
      <c r="N246" t="str">
        <f t="shared" si="10"/>
        <v>Liberica</v>
      </c>
      <c r="O246" t="str">
        <f t="shared" si="11"/>
        <v>Medium</v>
      </c>
      <c r="P246" t="str">
        <f>_xlfn.XLOOKUP(Orders[[#This Row],[Customer ID]], customers!$A$1:$A$1001, customers!$I$1:$I$1001,, 0)</f>
        <v>No</v>
      </c>
    </row>
    <row r="247" spans="1:16" x14ac:dyDescent="0.3">
      <c r="A247" t="s">
        <v>1872</v>
      </c>
      <c r="B247" s="3">
        <v>43951</v>
      </c>
      <c r="C247" t="s">
        <v>1873</v>
      </c>
      <c r="D247" t="s">
        <v>6145</v>
      </c>
      <c r="E247">
        <v>5</v>
      </c>
      <c r="F247" t="str">
        <f>_xlfn.XLOOKUP(C247,customers!$A$2:$A$1001,customers!$B$2:$B$1001,,0)</f>
        <v>Lexie Mallan</v>
      </c>
      <c r="G247" t="str">
        <f>IF(_xlfn.XLOOKUP(orders!C247,customers!A246:A1246,customers!C246:C1246,,0) = 0, "", _xlfn.XLOOKUP(orders!C247,customers!A246:A1246,customers!C246:C1246,,0))</f>
        <v>lmallan6t@state.gov</v>
      </c>
      <c r="H247" t="str">
        <f>_xlfn.XLOOKUP(C247, customers!$A$1:$A$1001, customers!$G$1:$G$1001,,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4">
        <f>INDEX(products!$A$1:$G$49, MATCH(orders!$D247, products!$A$1:$A$49, 0), MATCH(orders!L$1, products!$A$1:$G$1, 0))</f>
        <v>4.7549999999999999</v>
      </c>
      <c r="M247" s="4">
        <f t="shared" si="9"/>
        <v>23.774999999999999</v>
      </c>
      <c r="N247" t="str">
        <f t="shared" si="10"/>
        <v>Liberica</v>
      </c>
      <c r="O247" t="str">
        <f t="shared" si="11"/>
        <v>Light</v>
      </c>
      <c r="P247" t="str">
        <f>_xlfn.XLOOKUP(Orders[[#This Row],[Customer ID]], customers!$A$1:$A$1001, customers!$I$1:$I$1001,, 0)</f>
        <v>Yes</v>
      </c>
    </row>
    <row r="248" spans="1:16" x14ac:dyDescent="0.3">
      <c r="A248" t="s">
        <v>1878</v>
      </c>
      <c r="B248" s="3">
        <v>44542</v>
      </c>
      <c r="C248" t="s">
        <v>1879</v>
      </c>
      <c r="D248" t="s">
        <v>6143</v>
      </c>
      <c r="E248">
        <v>3</v>
      </c>
      <c r="F248" t="str">
        <f>_xlfn.XLOOKUP(C248,customers!$A$2:$A$1001,customers!$B$2:$B$1001,,0)</f>
        <v>Georgena Bentjens</v>
      </c>
      <c r="G248" t="str">
        <f>IF(_xlfn.XLOOKUP(orders!C248,customers!A247:A1247,customers!C247:C1247,,0) = 0, "", _xlfn.XLOOKUP(orders!C248,customers!A247:A1247,customers!C247:C1247,,0))</f>
        <v>gbentjens6u@netlog.com</v>
      </c>
      <c r="H248" t="str">
        <f>_xlfn.XLOOKUP(C248, customers!$A$1:$A$1001, customers!$G$1:$G$1001,,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4">
        <f>INDEX(products!$A$1:$G$49, MATCH(orders!$D248, products!$A$1:$A$49, 0), MATCH(orders!L$1, products!$A$1:$G$1, 0))</f>
        <v>12.95</v>
      </c>
      <c r="M248" s="4">
        <f t="shared" si="9"/>
        <v>38.849999999999994</v>
      </c>
      <c r="N248" t="str">
        <f t="shared" si="10"/>
        <v>Liberica</v>
      </c>
      <c r="O248" t="str">
        <f t="shared" si="11"/>
        <v>Dark</v>
      </c>
      <c r="P248" t="str">
        <f>_xlfn.XLOOKUP(Orders[[#This Row],[Customer ID]], customers!$A$1:$A$1001, customers!$I$1:$I$1001,, 0)</f>
        <v>No</v>
      </c>
    </row>
    <row r="249" spans="1:16" x14ac:dyDescent="0.3">
      <c r="A249" t="s">
        <v>1884</v>
      </c>
      <c r="B249" s="3">
        <v>44131</v>
      </c>
      <c r="C249" t="s">
        <v>1885</v>
      </c>
      <c r="D249" t="s">
        <v>6178</v>
      </c>
      <c r="E249">
        <v>6</v>
      </c>
      <c r="F249" t="str">
        <f>_xlfn.XLOOKUP(C249,customers!$A$2:$A$1001,customers!$B$2:$B$1001,,0)</f>
        <v>Delmar Beasant</v>
      </c>
      <c r="G249" t="str">
        <f>IF(_xlfn.XLOOKUP(orders!C249,customers!A248:A1248,customers!C248:C1248,,0) = 0, "", _xlfn.XLOOKUP(orders!C249,customers!A248:A1248,customers!C248:C1248,,0))</f>
        <v/>
      </c>
      <c r="H249" t="str">
        <f>_xlfn.XLOOKUP(C249, customers!$A$1:$A$1001, customers!$G$1:$G$1001,,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4">
        <f>INDEX(products!$A$1:$G$49, MATCH(orders!$D249, products!$A$1:$A$49, 0), MATCH(orders!L$1, products!$A$1:$G$1, 0))</f>
        <v>3.5849999999999995</v>
      </c>
      <c r="M249" s="4">
        <f t="shared" si="9"/>
        <v>21.509999999999998</v>
      </c>
      <c r="N249" t="str">
        <f t="shared" si="10"/>
        <v>Robusta</v>
      </c>
      <c r="O249" t="str">
        <f t="shared" si="11"/>
        <v>Light</v>
      </c>
      <c r="P249" t="str">
        <f>_xlfn.XLOOKUP(Orders[[#This Row],[Customer ID]], customers!$A$1:$A$1001, customers!$I$1:$I$1001,, 0)</f>
        <v>Yes</v>
      </c>
    </row>
    <row r="250" spans="1:16" x14ac:dyDescent="0.3">
      <c r="A250" t="s">
        <v>1889</v>
      </c>
      <c r="B250" s="3">
        <v>44019</v>
      </c>
      <c r="C250" t="s">
        <v>1890</v>
      </c>
      <c r="D250" t="s">
        <v>6147</v>
      </c>
      <c r="E250">
        <v>1</v>
      </c>
      <c r="F250" t="str">
        <f>_xlfn.XLOOKUP(C250,customers!$A$2:$A$1001,customers!$B$2:$B$1001,,0)</f>
        <v>Lyn Entwistle</v>
      </c>
      <c r="G250" t="str">
        <f>IF(_xlfn.XLOOKUP(orders!C250,customers!A249:A1249,customers!C249:C1249,,0) = 0, "", _xlfn.XLOOKUP(orders!C250,customers!A249:A1249,customers!C249:C1249,,0))</f>
        <v>lentwistle6w@omniture.com</v>
      </c>
      <c r="H250" t="str">
        <f>_xlfn.XLOOKUP(C250, customers!$A$1:$A$1001, customers!$G$1:$G$1001,,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4">
        <f>INDEX(products!$A$1:$G$49, MATCH(orders!$D250, products!$A$1:$A$49, 0), MATCH(orders!L$1, products!$A$1:$G$1, 0))</f>
        <v>9.9499999999999993</v>
      </c>
      <c r="M250" s="4">
        <f t="shared" si="9"/>
        <v>9.9499999999999993</v>
      </c>
      <c r="N250" t="str">
        <f t="shared" si="10"/>
        <v>Arabica</v>
      </c>
      <c r="O250" t="str">
        <f t="shared" si="11"/>
        <v>Dark</v>
      </c>
      <c r="P250" t="str">
        <f>_xlfn.XLOOKUP(Orders[[#This Row],[Customer ID]], customers!$A$1:$A$1001, customers!$I$1:$I$1001,, 0)</f>
        <v>Yes</v>
      </c>
    </row>
    <row r="251" spans="1:16" x14ac:dyDescent="0.3">
      <c r="A251" t="s">
        <v>1895</v>
      </c>
      <c r="B251" s="3">
        <v>43861</v>
      </c>
      <c r="C251" t="s">
        <v>1935</v>
      </c>
      <c r="D251" t="s">
        <v>6170</v>
      </c>
      <c r="E251">
        <v>1</v>
      </c>
      <c r="F251" t="str">
        <f>_xlfn.XLOOKUP(C251,customers!$A$2:$A$1001,customers!$B$2:$B$1001,,0)</f>
        <v>Zacharias Kiffe</v>
      </c>
      <c r="G251" t="str">
        <f>IF(_xlfn.XLOOKUP(orders!C251,customers!A250:A1250,customers!C250:C1250,,0) = 0, "", _xlfn.XLOOKUP(orders!C251,customers!A250:A1250,customers!C250:C1250,,0))</f>
        <v>zkiffe74@cyberchimps.com</v>
      </c>
      <c r="H251" t="str">
        <f>_xlfn.XLOOKUP(C251, customers!$A$1:$A$1001, customers!$G$1:$G$1001,,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4">
        <f>INDEX(products!$A$1:$G$49, MATCH(orders!$D251, products!$A$1:$A$49, 0), MATCH(orders!L$1, products!$A$1:$G$1, 0))</f>
        <v>15.85</v>
      </c>
      <c r="M251" s="4">
        <f t="shared" si="9"/>
        <v>15.85</v>
      </c>
      <c r="N251" t="str">
        <f t="shared" si="10"/>
        <v>Liberica</v>
      </c>
      <c r="O251" t="str">
        <f t="shared" si="11"/>
        <v>Light</v>
      </c>
      <c r="P251" t="str">
        <f>_xlfn.XLOOKUP(Orders[[#This Row],[Customer ID]], customers!$A$1:$A$1001, customers!$I$1:$I$1001,, 0)</f>
        <v>Yes</v>
      </c>
    </row>
    <row r="252" spans="1:16" x14ac:dyDescent="0.3">
      <c r="A252" t="s">
        <v>1900</v>
      </c>
      <c r="B252" s="3">
        <v>43879</v>
      </c>
      <c r="C252" t="s">
        <v>1901</v>
      </c>
      <c r="D252" t="s">
        <v>6174</v>
      </c>
      <c r="E252">
        <v>1</v>
      </c>
      <c r="F252" t="str">
        <f>_xlfn.XLOOKUP(C252,customers!$A$2:$A$1001,customers!$B$2:$B$1001,,0)</f>
        <v>Mercedes Acott</v>
      </c>
      <c r="G252" t="str">
        <f>IF(_xlfn.XLOOKUP(orders!C252,customers!A251:A1251,customers!C251:C1251,,0) = 0, "", _xlfn.XLOOKUP(orders!C252,customers!A251:A1251,customers!C251:C1251,,0))</f>
        <v>macott6y@pagesperso-orange.fr</v>
      </c>
      <c r="H252" t="str">
        <f>_xlfn.XLOOKUP(C252, customers!$A$1:$A$1001, customers!$G$1:$G$1001,,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4">
        <f>INDEX(products!$A$1:$G$49, MATCH(orders!$D252, products!$A$1:$A$49, 0), MATCH(orders!L$1, products!$A$1:$G$1, 0))</f>
        <v>2.9849999999999999</v>
      </c>
      <c r="M252" s="4">
        <f t="shared" si="9"/>
        <v>2.9849999999999999</v>
      </c>
      <c r="N252" t="str">
        <f t="shared" si="10"/>
        <v>Robusta</v>
      </c>
      <c r="O252" t="str">
        <f t="shared" si="11"/>
        <v>Medium</v>
      </c>
      <c r="P252" t="str">
        <f>_xlfn.XLOOKUP(Orders[[#This Row],[Customer ID]], customers!$A$1:$A$1001, customers!$I$1:$I$1001,, 0)</f>
        <v>Yes</v>
      </c>
    </row>
    <row r="253" spans="1:16" x14ac:dyDescent="0.3">
      <c r="A253" t="s">
        <v>1906</v>
      </c>
      <c r="B253" s="3">
        <v>44360</v>
      </c>
      <c r="C253" t="s">
        <v>1907</v>
      </c>
      <c r="D253" t="s">
        <v>6141</v>
      </c>
      <c r="E253">
        <v>5</v>
      </c>
      <c r="F253" t="str">
        <f>_xlfn.XLOOKUP(C253,customers!$A$2:$A$1001,customers!$B$2:$B$1001,,0)</f>
        <v>Connor Heaviside</v>
      </c>
      <c r="G253" t="str">
        <f>IF(_xlfn.XLOOKUP(orders!C253,customers!A252:A1252,customers!C252:C1252,,0) = 0, "", _xlfn.XLOOKUP(orders!C253,customers!A252:A1252,customers!C252:C1252,,0))</f>
        <v>cheaviside6z@rediff.com</v>
      </c>
      <c r="H253" t="str">
        <f>_xlfn.XLOOKUP(C253, customers!$A$1:$A$1001, customers!$G$1:$G$1001,,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4">
        <f>INDEX(products!$A$1:$G$49, MATCH(orders!$D253, products!$A$1:$A$49, 0), MATCH(orders!L$1, products!$A$1:$G$1, 0))</f>
        <v>13.75</v>
      </c>
      <c r="M253" s="4">
        <f t="shared" si="9"/>
        <v>68.75</v>
      </c>
      <c r="N253" t="str">
        <f t="shared" si="10"/>
        <v>Excelsa</v>
      </c>
      <c r="O253" t="str">
        <f t="shared" si="11"/>
        <v>Medium</v>
      </c>
      <c r="P253" t="str">
        <f>_xlfn.XLOOKUP(Orders[[#This Row],[Customer ID]], customers!$A$1:$A$1001, customers!$I$1:$I$1001,, 0)</f>
        <v>Yes</v>
      </c>
    </row>
    <row r="254" spans="1:16" x14ac:dyDescent="0.3">
      <c r="A254" t="s">
        <v>1912</v>
      </c>
      <c r="B254" s="3">
        <v>44779</v>
      </c>
      <c r="C254" t="s">
        <v>1913</v>
      </c>
      <c r="D254" t="s">
        <v>6147</v>
      </c>
      <c r="E254">
        <v>3</v>
      </c>
      <c r="F254" t="str">
        <f>_xlfn.XLOOKUP(C254,customers!$A$2:$A$1001,customers!$B$2:$B$1001,,0)</f>
        <v>Devy Bulbrook</v>
      </c>
      <c r="G254" t="str">
        <f>IF(_xlfn.XLOOKUP(orders!C254,customers!A253:A1253,customers!C253:C1253,,0) = 0, "", _xlfn.XLOOKUP(orders!C254,customers!A253:A1253,customers!C253:C1253,,0))</f>
        <v/>
      </c>
      <c r="H254" t="str">
        <f>_xlfn.XLOOKUP(C254, customers!$A$1:$A$1001, customers!$G$1:$G$1001,,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4">
        <f>INDEX(products!$A$1:$G$49, MATCH(orders!$D254, products!$A$1:$A$49, 0), MATCH(orders!L$1, products!$A$1:$G$1, 0))</f>
        <v>9.9499999999999993</v>
      </c>
      <c r="M254" s="4">
        <f t="shared" si="9"/>
        <v>29.849999999999998</v>
      </c>
      <c r="N254" t="str">
        <f t="shared" si="10"/>
        <v>Arabica</v>
      </c>
      <c r="O254" t="str">
        <f t="shared" si="11"/>
        <v>Dark</v>
      </c>
      <c r="P254" t="str">
        <f>_xlfn.XLOOKUP(Orders[[#This Row],[Customer ID]], customers!$A$1:$A$1001, customers!$I$1:$I$1001,, 0)</f>
        <v>No</v>
      </c>
    </row>
    <row r="255" spans="1:16" x14ac:dyDescent="0.3">
      <c r="A255" t="s">
        <v>1917</v>
      </c>
      <c r="B255" s="3">
        <v>44523</v>
      </c>
      <c r="C255" t="s">
        <v>1918</v>
      </c>
      <c r="D255" t="s">
        <v>6162</v>
      </c>
      <c r="E255">
        <v>4</v>
      </c>
      <c r="F255" t="str">
        <f>_xlfn.XLOOKUP(C255,customers!$A$2:$A$1001,customers!$B$2:$B$1001,,0)</f>
        <v>Leia Kernan</v>
      </c>
      <c r="G255" t="str">
        <f>IF(_xlfn.XLOOKUP(orders!C255,customers!A254:A1254,customers!C254:C1254,,0) = 0, "", _xlfn.XLOOKUP(orders!C255,customers!A254:A1254,customers!C254:C1254,,0))</f>
        <v>lkernan71@wsj.com</v>
      </c>
      <c r="H255" t="str">
        <f>_xlfn.XLOOKUP(C255, customers!$A$1:$A$1001, customers!$G$1:$G$1001,,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4">
        <f>INDEX(products!$A$1:$G$49, MATCH(orders!$D255, products!$A$1:$A$49, 0), MATCH(orders!L$1, products!$A$1:$G$1, 0))</f>
        <v>14.55</v>
      </c>
      <c r="M255" s="4">
        <f t="shared" si="9"/>
        <v>58.2</v>
      </c>
      <c r="N255" t="str">
        <f t="shared" si="10"/>
        <v>Liberica</v>
      </c>
      <c r="O255" t="str">
        <f t="shared" si="11"/>
        <v>Medium</v>
      </c>
      <c r="P255" t="str">
        <f>_xlfn.XLOOKUP(Orders[[#This Row],[Customer ID]], customers!$A$1:$A$1001, customers!$I$1:$I$1001,, 0)</f>
        <v>No</v>
      </c>
    </row>
    <row r="256" spans="1:16" x14ac:dyDescent="0.3">
      <c r="A256" t="s">
        <v>1923</v>
      </c>
      <c r="B256" s="3">
        <v>44482</v>
      </c>
      <c r="C256" t="s">
        <v>1924</v>
      </c>
      <c r="D256" t="s">
        <v>6173</v>
      </c>
      <c r="E256">
        <v>4</v>
      </c>
      <c r="F256" t="str">
        <f>_xlfn.XLOOKUP(C256,customers!$A$2:$A$1001,customers!$B$2:$B$1001,,0)</f>
        <v>Rosaline McLae</v>
      </c>
      <c r="G256" t="str">
        <f>IF(_xlfn.XLOOKUP(orders!C256,customers!A255:A1255,customers!C255:C1255,,0) = 0, "", _xlfn.XLOOKUP(orders!C256,customers!A255:A1255,customers!C255:C1255,,0))</f>
        <v>rmclae72@dailymotion.com</v>
      </c>
      <c r="H256" t="str">
        <f>_xlfn.XLOOKUP(C256, customers!$A$1:$A$1001, customers!$G$1:$G$1001,,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4">
        <f>INDEX(products!$A$1:$G$49, MATCH(orders!$D256, products!$A$1:$A$49, 0), MATCH(orders!L$1, products!$A$1:$G$1, 0))</f>
        <v>7.169999999999999</v>
      </c>
      <c r="M256" s="4">
        <f t="shared" si="9"/>
        <v>28.679999999999996</v>
      </c>
      <c r="N256" t="str">
        <f t="shared" si="10"/>
        <v>Robusta</v>
      </c>
      <c r="O256" t="str">
        <f t="shared" si="11"/>
        <v>Light</v>
      </c>
      <c r="P256" t="str">
        <f>_xlfn.XLOOKUP(Orders[[#This Row],[Customer ID]], customers!$A$1:$A$1001, customers!$I$1:$I$1001,, 0)</f>
        <v>No</v>
      </c>
    </row>
    <row r="257" spans="1:16" x14ac:dyDescent="0.3">
      <c r="A257" t="s">
        <v>1928</v>
      </c>
      <c r="B257" s="3">
        <v>44439</v>
      </c>
      <c r="C257" t="s">
        <v>1929</v>
      </c>
      <c r="D257" t="s">
        <v>6173</v>
      </c>
      <c r="E257">
        <v>3</v>
      </c>
      <c r="F257" t="str">
        <f>_xlfn.XLOOKUP(C257,customers!$A$2:$A$1001,customers!$B$2:$B$1001,,0)</f>
        <v>Cleve Blowfelde</v>
      </c>
      <c r="G257" t="str">
        <f>IF(_xlfn.XLOOKUP(orders!C257,customers!A256:A1256,customers!C256:C1256,,0) = 0, "", _xlfn.XLOOKUP(orders!C257,customers!A256:A1256,customers!C256:C1256,,0))</f>
        <v>cblowfelde73@ustream.tv</v>
      </c>
      <c r="H257" t="str">
        <f>_xlfn.XLOOKUP(C257, customers!$A$1:$A$1001, customers!$G$1:$G$1001,,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4">
        <f>INDEX(products!$A$1:$G$49, MATCH(orders!$D257, products!$A$1:$A$49, 0), MATCH(orders!L$1, products!$A$1:$G$1, 0))</f>
        <v>7.169999999999999</v>
      </c>
      <c r="M257" s="4">
        <f t="shared" si="9"/>
        <v>21.509999999999998</v>
      </c>
      <c r="N257" t="str">
        <f t="shared" si="10"/>
        <v>Robusta</v>
      </c>
      <c r="O257" t="str">
        <f t="shared" si="11"/>
        <v>Light</v>
      </c>
      <c r="P257" t="str">
        <f>_xlfn.XLOOKUP(Orders[[#This Row],[Customer ID]], customers!$A$1:$A$1001, customers!$I$1:$I$1001,, 0)</f>
        <v>No</v>
      </c>
    </row>
    <row r="258" spans="1:16" x14ac:dyDescent="0.3">
      <c r="A258" t="s">
        <v>1934</v>
      </c>
      <c r="B258" s="3">
        <v>43846</v>
      </c>
      <c r="C258" t="s">
        <v>1935</v>
      </c>
      <c r="D258" t="s">
        <v>6160</v>
      </c>
      <c r="E258">
        <v>2</v>
      </c>
      <c r="F258" t="str">
        <f>_xlfn.XLOOKUP(C258,customers!$A$2:$A$1001,customers!$B$2:$B$1001,,0)</f>
        <v>Zacharias Kiffe</v>
      </c>
      <c r="G258" t="str">
        <f>IF(_xlfn.XLOOKUP(orders!C258,customers!A257:A1257,customers!C257:C1257,,0) = 0, "", _xlfn.XLOOKUP(orders!C258,customers!A257:A1257,customers!C257:C1257,,0))</f>
        <v>zkiffe74@cyberchimps.com</v>
      </c>
      <c r="H258" t="str">
        <f>_xlfn.XLOOKUP(C258, customers!$A$1:$A$1001, customers!$G$1:$G$1001,,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4">
        <f>INDEX(products!$A$1:$G$49, MATCH(orders!$D258, products!$A$1:$A$49, 0), MATCH(orders!L$1, products!$A$1:$G$1, 0))</f>
        <v>8.73</v>
      </c>
      <c r="M258" s="4">
        <f t="shared" si="9"/>
        <v>17.46</v>
      </c>
      <c r="N258" t="str">
        <f t="shared" si="10"/>
        <v>Liberica</v>
      </c>
      <c r="O258" t="str">
        <f t="shared" si="11"/>
        <v>Medium</v>
      </c>
      <c r="P258" t="str">
        <f>_xlfn.XLOOKUP(Orders[[#This Row],[Customer ID]], customers!$A$1:$A$1001, customers!$I$1:$I$1001,, 0)</f>
        <v>Yes</v>
      </c>
    </row>
    <row r="259" spans="1:16" x14ac:dyDescent="0.3">
      <c r="A259" t="s">
        <v>1940</v>
      </c>
      <c r="B259" s="3">
        <v>44676</v>
      </c>
      <c r="C259" t="s">
        <v>1941</v>
      </c>
      <c r="D259" t="s">
        <v>6185</v>
      </c>
      <c r="E259">
        <v>1</v>
      </c>
      <c r="F259" t="str">
        <f>_xlfn.XLOOKUP(C259,customers!$A$2:$A$1001,customers!$B$2:$B$1001,,0)</f>
        <v>Denyse O'Calleran</v>
      </c>
      <c r="G259" t="str">
        <f>IF(_xlfn.XLOOKUP(orders!C259,customers!A258:A1258,customers!C258:C1258,,0) = 0, "", _xlfn.XLOOKUP(orders!C259,customers!A258:A1258,customers!C258:C1258,,0))</f>
        <v>docalleran75@ucla.edu</v>
      </c>
      <c r="H259" t="str">
        <f>_xlfn.XLOOKUP(C259, customers!$A$1:$A$1001, customers!$G$1:$G$1001,,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4">
        <f>INDEX(products!$A$1:$G$49, MATCH(orders!$D259, products!$A$1:$A$49, 0), MATCH(orders!L$1, products!$A$1:$G$1, 0))</f>
        <v>27.945</v>
      </c>
      <c r="M259" s="4">
        <f t="shared" ref="M259:M322" si="12">L259*E259</f>
        <v>27.945</v>
      </c>
      <c r="N259" t="str">
        <f t="shared" ref="N259:N322" si="13">IF(I259 = "Rob", "Robusta", IF(I259 = "Exc", "Excelsa", IF(I259 = "Ara", "Arabica", IF(I259 = "Lib", "Liberica"))))</f>
        <v>Excelsa</v>
      </c>
      <c r="O259" t="str">
        <f t="shared" ref="O259:O322" si="14">IF(J259 = "M", "Medium", IF(J259 = "L", "Light", IF(J259 = "D", "Dark")))</f>
        <v>Dark</v>
      </c>
      <c r="P259" t="str">
        <f>_xlfn.XLOOKUP(Orders[[#This Row],[Customer ID]], customers!$A$1:$A$1001, customers!$I$1:$I$1001,, 0)</f>
        <v>Yes</v>
      </c>
    </row>
    <row r="260" spans="1:16" x14ac:dyDescent="0.3">
      <c r="A260" t="s">
        <v>1946</v>
      </c>
      <c r="B260" s="3">
        <v>44513</v>
      </c>
      <c r="C260" t="s">
        <v>1947</v>
      </c>
      <c r="D260" t="s">
        <v>6185</v>
      </c>
      <c r="E260">
        <v>5</v>
      </c>
      <c r="F260" t="str">
        <f>_xlfn.XLOOKUP(C260,customers!$A$2:$A$1001,customers!$B$2:$B$1001,,0)</f>
        <v>Cobby Cromwell</v>
      </c>
      <c r="G260" t="str">
        <f>IF(_xlfn.XLOOKUP(orders!C260,customers!A259:A1259,customers!C259:C1259,,0) = 0, "", _xlfn.XLOOKUP(orders!C260,customers!A259:A1259,customers!C259:C1259,,0))</f>
        <v>ccromwell76@desdev.cn</v>
      </c>
      <c r="H260" t="str">
        <f>_xlfn.XLOOKUP(C260, customers!$A$1:$A$1001, customers!$G$1:$G$1001,,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4">
        <f>INDEX(products!$A$1:$G$49, MATCH(orders!$D260, products!$A$1:$A$49, 0), MATCH(orders!L$1, products!$A$1:$G$1, 0))</f>
        <v>27.945</v>
      </c>
      <c r="M260" s="4">
        <f t="shared" si="12"/>
        <v>139.72499999999999</v>
      </c>
      <c r="N260" t="str">
        <f t="shared" si="13"/>
        <v>Excelsa</v>
      </c>
      <c r="O260" t="str">
        <f t="shared" si="14"/>
        <v>Dark</v>
      </c>
      <c r="P260" t="str">
        <f>_xlfn.XLOOKUP(Orders[[#This Row],[Customer ID]], customers!$A$1:$A$1001, customers!$I$1:$I$1001,, 0)</f>
        <v>No</v>
      </c>
    </row>
    <row r="261" spans="1:16" x14ac:dyDescent="0.3">
      <c r="A261" t="s">
        <v>1952</v>
      </c>
      <c r="B261" s="3">
        <v>44355</v>
      </c>
      <c r="C261" t="s">
        <v>1953</v>
      </c>
      <c r="D261" t="s">
        <v>6174</v>
      </c>
      <c r="E261">
        <v>2</v>
      </c>
      <c r="F261" t="str">
        <f>_xlfn.XLOOKUP(C261,customers!$A$2:$A$1001,customers!$B$2:$B$1001,,0)</f>
        <v>Irv Hay</v>
      </c>
      <c r="G261" t="str">
        <f>IF(_xlfn.XLOOKUP(orders!C261,customers!A260:A1260,customers!C260:C1260,,0) = 0, "", _xlfn.XLOOKUP(orders!C261,customers!A260:A1260,customers!C260:C1260,,0))</f>
        <v>ihay77@lulu.com</v>
      </c>
      <c r="H261" t="str">
        <f>_xlfn.XLOOKUP(C261, customers!$A$1:$A$1001, customers!$G$1:$G$1001,,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4">
        <f>INDEX(products!$A$1:$G$49, MATCH(orders!$D261, products!$A$1:$A$49, 0), MATCH(orders!L$1, products!$A$1:$G$1, 0))</f>
        <v>2.9849999999999999</v>
      </c>
      <c r="M261" s="4">
        <f t="shared" si="12"/>
        <v>5.97</v>
      </c>
      <c r="N261" t="str">
        <f t="shared" si="13"/>
        <v>Robusta</v>
      </c>
      <c r="O261" t="str">
        <f t="shared" si="14"/>
        <v>Medium</v>
      </c>
      <c r="P261" t="str">
        <f>_xlfn.XLOOKUP(Orders[[#This Row],[Customer ID]], customers!$A$1:$A$1001, customers!$I$1:$I$1001,, 0)</f>
        <v>No</v>
      </c>
    </row>
    <row r="262" spans="1:16" x14ac:dyDescent="0.3">
      <c r="A262" t="s">
        <v>1958</v>
      </c>
      <c r="B262" s="3">
        <v>44156</v>
      </c>
      <c r="C262" t="s">
        <v>1959</v>
      </c>
      <c r="D262" t="s">
        <v>6142</v>
      </c>
      <c r="E262">
        <v>1</v>
      </c>
      <c r="F262" t="str">
        <f>_xlfn.XLOOKUP(C262,customers!$A$2:$A$1001,customers!$B$2:$B$1001,,0)</f>
        <v>Tani Taffarello</v>
      </c>
      <c r="G262" t="str">
        <f>IF(_xlfn.XLOOKUP(orders!C262,customers!A261:A1261,customers!C261:C1261,,0) = 0, "", _xlfn.XLOOKUP(orders!C262,customers!A261:A1261,customers!C261:C1261,,0))</f>
        <v>ttaffarello78@sciencedaily.com</v>
      </c>
      <c r="H262" t="str">
        <f>_xlfn.XLOOKUP(C262, customers!$A$1:$A$1001, customers!$G$1:$G$1001,,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4">
        <f>INDEX(products!$A$1:$G$49, MATCH(orders!$D262, products!$A$1:$A$49, 0), MATCH(orders!L$1, products!$A$1:$G$1, 0))</f>
        <v>27.484999999999996</v>
      </c>
      <c r="M262" s="4">
        <f t="shared" si="12"/>
        <v>27.484999999999996</v>
      </c>
      <c r="N262" t="str">
        <f t="shared" si="13"/>
        <v>Robusta</v>
      </c>
      <c r="O262" t="str">
        <f t="shared" si="14"/>
        <v>Light</v>
      </c>
      <c r="P262" t="str">
        <f>_xlfn.XLOOKUP(Orders[[#This Row],[Customer ID]], customers!$A$1:$A$1001, customers!$I$1:$I$1001,, 0)</f>
        <v>Yes</v>
      </c>
    </row>
    <row r="263" spans="1:16" x14ac:dyDescent="0.3">
      <c r="A263" t="s">
        <v>1963</v>
      </c>
      <c r="B263" s="3">
        <v>43538</v>
      </c>
      <c r="C263" t="s">
        <v>1964</v>
      </c>
      <c r="D263" t="s">
        <v>6179</v>
      </c>
      <c r="E263">
        <v>5</v>
      </c>
      <c r="F263" t="str">
        <f>_xlfn.XLOOKUP(C263,customers!$A$2:$A$1001,customers!$B$2:$B$1001,,0)</f>
        <v>Monique Canty</v>
      </c>
      <c r="G263" t="str">
        <f>IF(_xlfn.XLOOKUP(orders!C263,customers!A262:A1262,customers!C262:C1262,,0) = 0, "", _xlfn.XLOOKUP(orders!C263,customers!A262:A1262,customers!C262:C1262,,0))</f>
        <v>mcanty79@jigsy.com</v>
      </c>
      <c r="H263" t="str">
        <f>_xlfn.XLOOKUP(C263, customers!$A$1:$A$1001, customers!$G$1:$G$1001,,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4">
        <f>INDEX(products!$A$1:$G$49, MATCH(orders!$D263, products!$A$1:$A$49, 0), MATCH(orders!L$1, products!$A$1:$G$1, 0))</f>
        <v>11.95</v>
      </c>
      <c r="M263" s="4">
        <f t="shared" si="12"/>
        <v>59.75</v>
      </c>
      <c r="N263" t="str">
        <f t="shared" si="13"/>
        <v>Robusta</v>
      </c>
      <c r="O263" t="str">
        <f t="shared" si="14"/>
        <v>Light</v>
      </c>
      <c r="P263" t="str">
        <f>_xlfn.XLOOKUP(Orders[[#This Row],[Customer ID]], customers!$A$1:$A$1001, customers!$I$1:$I$1001,, 0)</f>
        <v>Yes</v>
      </c>
    </row>
    <row r="264" spans="1:16" x14ac:dyDescent="0.3">
      <c r="A264" t="s">
        <v>1969</v>
      </c>
      <c r="B264" s="3">
        <v>43693</v>
      </c>
      <c r="C264" t="s">
        <v>1970</v>
      </c>
      <c r="D264" t="s">
        <v>6141</v>
      </c>
      <c r="E264">
        <v>3</v>
      </c>
      <c r="F264" t="str">
        <f>_xlfn.XLOOKUP(C264,customers!$A$2:$A$1001,customers!$B$2:$B$1001,,0)</f>
        <v>Javier Kopke</v>
      </c>
      <c r="G264" t="str">
        <f>IF(_xlfn.XLOOKUP(orders!C264,customers!A263:A1263,customers!C263:C1263,,0) = 0, "", _xlfn.XLOOKUP(orders!C264,customers!A263:A1263,customers!C263:C1263,,0))</f>
        <v>jkopke7a@auda.org.au</v>
      </c>
      <c r="H264" t="str">
        <f>_xlfn.XLOOKUP(C264, customers!$A$1:$A$1001, customers!$G$1:$G$1001,,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4">
        <f>INDEX(products!$A$1:$G$49, MATCH(orders!$D264, products!$A$1:$A$49, 0), MATCH(orders!L$1, products!$A$1:$G$1, 0))</f>
        <v>13.75</v>
      </c>
      <c r="M264" s="4">
        <f t="shared" si="12"/>
        <v>41.25</v>
      </c>
      <c r="N264" t="str">
        <f t="shared" si="13"/>
        <v>Excelsa</v>
      </c>
      <c r="O264" t="str">
        <f t="shared" si="14"/>
        <v>Medium</v>
      </c>
      <c r="P264" t="str">
        <f>_xlfn.XLOOKUP(Orders[[#This Row],[Customer ID]], customers!$A$1:$A$1001, customers!$I$1:$I$1001,, 0)</f>
        <v>No</v>
      </c>
    </row>
    <row r="265" spans="1:16" x14ac:dyDescent="0.3">
      <c r="A265" t="s">
        <v>1975</v>
      </c>
      <c r="B265" s="3">
        <v>43577</v>
      </c>
      <c r="C265" t="s">
        <v>1976</v>
      </c>
      <c r="D265" t="s">
        <v>6181</v>
      </c>
      <c r="E265">
        <v>4</v>
      </c>
      <c r="F265" t="str">
        <f>_xlfn.XLOOKUP(C265,customers!$A$2:$A$1001,customers!$B$2:$B$1001,,0)</f>
        <v>Mar McIver</v>
      </c>
      <c r="G265" t="str">
        <f>IF(_xlfn.XLOOKUP(orders!C265,customers!A264:A1264,customers!C264:C1264,,0) = 0, "", _xlfn.XLOOKUP(orders!C265,customers!A264:A1264,customers!C264:C1264,,0))</f>
        <v/>
      </c>
      <c r="H265" t="str">
        <f>_xlfn.XLOOKUP(C265, customers!$A$1:$A$1001, customers!$G$1:$G$1001,,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4">
        <f>INDEX(products!$A$1:$G$49, MATCH(orders!$D265, products!$A$1:$A$49, 0), MATCH(orders!L$1, products!$A$1:$G$1, 0))</f>
        <v>33.464999999999996</v>
      </c>
      <c r="M265" s="4">
        <f t="shared" si="12"/>
        <v>133.85999999999999</v>
      </c>
      <c r="N265" t="str">
        <f t="shared" si="13"/>
        <v>Liberica</v>
      </c>
      <c r="O265" t="str">
        <f t="shared" si="14"/>
        <v>Medium</v>
      </c>
      <c r="P265" t="str">
        <f>_xlfn.XLOOKUP(Orders[[#This Row],[Customer ID]], customers!$A$1:$A$1001, customers!$I$1:$I$1001,, 0)</f>
        <v>No</v>
      </c>
    </row>
    <row r="266" spans="1:16" x14ac:dyDescent="0.3">
      <c r="A266" t="s">
        <v>1980</v>
      </c>
      <c r="B266" s="3">
        <v>44683</v>
      </c>
      <c r="C266" t="s">
        <v>1981</v>
      </c>
      <c r="D266" t="s">
        <v>6179</v>
      </c>
      <c r="E266">
        <v>5</v>
      </c>
      <c r="F266" t="str">
        <f>_xlfn.XLOOKUP(C266,customers!$A$2:$A$1001,customers!$B$2:$B$1001,,0)</f>
        <v>Arabella Fransewich</v>
      </c>
      <c r="G266" t="str">
        <f>IF(_xlfn.XLOOKUP(orders!C266,customers!A265:A1265,customers!C265:C1265,,0) = 0, "", _xlfn.XLOOKUP(orders!C266,customers!A265:A1265,customers!C265:C1265,,0))</f>
        <v/>
      </c>
      <c r="H266" t="str">
        <f>_xlfn.XLOOKUP(C266, customers!$A$1:$A$1001, customers!$G$1:$G$1001,,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4">
        <f>INDEX(products!$A$1:$G$49, MATCH(orders!$D266, products!$A$1:$A$49, 0), MATCH(orders!L$1, products!$A$1:$G$1, 0))</f>
        <v>11.95</v>
      </c>
      <c r="M266" s="4">
        <f t="shared" si="12"/>
        <v>59.75</v>
      </c>
      <c r="N266" t="str">
        <f t="shared" si="13"/>
        <v>Robusta</v>
      </c>
      <c r="O266" t="str">
        <f t="shared" si="14"/>
        <v>Light</v>
      </c>
      <c r="P266" t="str">
        <f>_xlfn.XLOOKUP(Orders[[#This Row],[Customer ID]], customers!$A$1:$A$1001, customers!$I$1:$I$1001,, 0)</f>
        <v>Yes</v>
      </c>
    </row>
    <row r="267" spans="1:16" x14ac:dyDescent="0.3">
      <c r="A267" t="s">
        <v>1986</v>
      </c>
      <c r="B267" s="3">
        <v>43872</v>
      </c>
      <c r="C267" t="s">
        <v>1987</v>
      </c>
      <c r="D267" t="s">
        <v>6158</v>
      </c>
      <c r="E267">
        <v>1</v>
      </c>
      <c r="F267" t="str">
        <f>_xlfn.XLOOKUP(C267,customers!$A$2:$A$1001,customers!$B$2:$B$1001,,0)</f>
        <v>Violette Hellmore</v>
      </c>
      <c r="G267" t="str">
        <f>IF(_xlfn.XLOOKUP(orders!C267,customers!A266:A1266,customers!C266:C1266,,0) = 0, "", _xlfn.XLOOKUP(orders!C267,customers!A266:A1266,customers!C266:C1266,,0))</f>
        <v>vhellmore7d@bbc.co.uk</v>
      </c>
      <c r="H267" t="str">
        <f>_xlfn.XLOOKUP(C267, customers!$A$1:$A$1001, customers!$G$1:$G$1001,,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4">
        <f>INDEX(products!$A$1:$G$49, MATCH(orders!$D267, products!$A$1:$A$49, 0), MATCH(orders!L$1, products!$A$1:$G$1, 0))</f>
        <v>5.97</v>
      </c>
      <c r="M267" s="4">
        <f t="shared" si="12"/>
        <v>5.97</v>
      </c>
      <c r="N267" t="str">
        <f t="shared" si="13"/>
        <v>Arabica</v>
      </c>
      <c r="O267" t="str">
        <f t="shared" si="14"/>
        <v>Dark</v>
      </c>
      <c r="P267" t="str">
        <f>_xlfn.XLOOKUP(Orders[[#This Row],[Customer ID]], customers!$A$1:$A$1001, customers!$I$1:$I$1001,, 0)</f>
        <v>Yes</v>
      </c>
    </row>
    <row r="268" spans="1:16" x14ac:dyDescent="0.3">
      <c r="A268" t="s">
        <v>1992</v>
      </c>
      <c r="B268" s="3">
        <v>44283</v>
      </c>
      <c r="C268" t="s">
        <v>1993</v>
      </c>
      <c r="D268" t="s">
        <v>6183</v>
      </c>
      <c r="E268">
        <v>2</v>
      </c>
      <c r="F268" t="str">
        <f>_xlfn.XLOOKUP(C268,customers!$A$2:$A$1001,customers!$B$2:$B$1001,,0)</f>
        <v>Myles Seawright</v>
      </c>
      <c r="G268" t="str">
        <f>IF(_xlfn.XLOOKUP(orders!C268,customers!A267:A1267,customers!C267:C1267,,0) = 0, "", _xlfn.XLOOKUP(orders!C268,customers!A267:A1267,customers!C267:C1267,,0))</f>
        <v>mseawright7e@nbcnews.com</v>
      </c>
      <c r="H268" t="str">
        <f>_xlfn.XLOOKUP(C268, customers!$A$1:$A$1001, customers!$G$1:$G$1001,,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4">
        <f>INDEX(products!$A$1:$G$49, MATCH(orders!$D268, products!$A$1:$A$49, 0), MATCH(orders!L$1, products!$A$1:$G$1, 0))</f>
        <v>12.15</v>
      </c>
      <c r="M268" s="4">
        <f t="shared" si="12"/>
        <v>24.3</v>
      </c>
      <c r="N268" t="str">
        <f t="shared" si="13"/>
        <v>Excelsa</v>
      </c>
      <c r="O268" t="str">
        <f t="shared" si="14"/>
        <v>Dark</v>
      </c>
      <c r="P268" t="str">
        <f>_xlfn.XLOOKUP(Orders[[#This Row],[Customer ID]], customers!$A$1:$A$1001, customers!$I$1:$I$1001,, 0)</f>
        <v>No</v>
      </c>
    </row>
    <row r="269" spans="1:16" x14ac:dyDescent="0.3">
      <c r="A269" t="s">
        <v>1998</v>
      </c>
      <c r="B269" s="3">
        <v>44324</v>
      </c>
      <c r="C269" t="s">
        <v>1999</v>
      </c>
      <c r="D269" t="s">
        <v>6153</v>
      </c>
      <c r="E269">
        <v>6</v>
      </c>
      <c r="F269" t="str">
        <f>_xlfn.XLOOKUP(C269,customers!$A$2:$A$1001,customers!$B$2:$B$1001,,0)</f>
        <v>Silvana Northeast</v>
      </c>
      <c r="G269" t="str">
        <f>IF(_xlfn.XLOOKUP(orders!C269,customers!A268:A1268,customers!C268:C1268,,0) = 0, "", _xlfn.XLOOKUP(orders!C269,customers!A268:A1268,customers!C268:C1268,,0))</f>
        <v>snortheast7f@mashable.com</v>
      </c>
      <c r="H269" t="str">
        <f>_xlfn.XLOOKUP(C269, customers!$A$1:$A$1001, customers!$G$1:$G$1001,,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4">
        <f>INDEX(products!$A$1:$G$49, MATCH(orders!$D269, products!$A$1:$A$49, 0), MATCH(orders!L$1, products!$A$1:$G$1, 0))</f>
        <v>3.645</v>
      </c>
      <c r="M269" s="4">
        <f t="shared" si="12"/>
        <v>21.87</v>
      </c>
      <c r="N269" t="str">
        <f t="shared" si="13"/>
        <v>Excelsa</v>
      </c>
      <c r="O269" t="str">
        <f t="shared" si="14"/>
        <v>Dark</v>
      </c>
      <c r="P269" t="str">
        <f>_xlfn.XLOOKUP(Orders[[#This Row],[Customer ID]], customers!$A$1:$A$1001, customers!$I$1:$I$1001,, 0)</f>
        <v>Yes</v>
      </c>
    </row>
    <row r="270" spans="1:16" x14ac:dyDescent="0.3">
      <c r="A270" t="s">
        <v>2004</v>
      </c>
      <c r="B270" s="3">
        <v>43790</v>
      </c>
      <c r="C270" t="s">
        <v>1672</v>
      </c>
      <c r="D270" t="s">
        <v>6147</v>
      </c>
      <c r="E270">
        <v>2</v>
      </c>
      <c r="F270" t="str">
        <f>_xlfn.XLOOKUP(C270,customers!$A$2:$A$1001,customers!$B$2:$B$1001,,0)</f>
        <v>Anselma Attwater</v>
      </c>
      <c r="G270" t="e">
        <f>IF(_xlfn.XLOOKUP(orders!C270,customers!A269:A1269,customers!C269:C1269,,0) = 0, "", _xlfn.XLOOKUP(orders!C270,customers!A269:A1269,customers!C269:C1269,,0))</f>
        <v>#N/A</v>
      </c>
      <c r="H270" t="str">
        <f>_xlfn.XLOOKUP(C270, customers!$A$1:$A$1001, customers!$G$1:$G$1001,,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4">
        <f>INDEX(products!$A$1:$G$49, MATCH(orders!$D270, products!$A$1:$A$49, 0), MATCH(orders!L$1, products!$A$1:$G$1, 0))</f>
        <v>9.9499999999999993</v>
      </c>
      <c r="M270" s="4">
        <f t="shared" si="12"/>
        <v>19.899999999999999</v>
      </c>
      <c r="N270" t="str">
        <f t="shared" si="13"/>
        <v>Arabica</v>
      </c>
      <c r="O270" t="str">
        <f t="shared" si="14"/>
        <v>Dark</v>
      </c>
      <c r="P270" t="str">
        <f>_xlfn.XLOOKUP(Orders[[#This Row],[Customer ID]], customers!$A$1:$A$1001, customers!$I$1:$I$1001,, 0)</f>
        <v>Yes</v>
      </c>
    </row>
    <row r="271" spans="1:16" x14ac:dyDescent="0.3">
      <c r="A271" t="s">
        <v>2009</v>
      </c>
      <c r="B271" s="3">
        <v>44333</v>
      </c>
      <c r="C271" t="s">
        <v>2010</v>
      </c>
      <c r="D271" t="s">
        <v>6154</v>
      </c>
      <c r="E271">
        <v>2</v>
      </c>
      <c r="F271" t="str">
        <f>_xlfn.XLOOKUP(C271,customers!$A$2:$A$1001,customers!$B$2:$B$1001,,0)</f>
        <v>Monica Fearon</v>
      </c>
      <c r="G271" t="str">
        <f>IF(_xlfn.XLOOKUP(orders!C271,customers!A270:A1270,customers!C270:C1270,,0) = 0, "", _xlfn.XLOOKUP(orders!C271,customers!A270:A1270,customers!C270:C1270,,0))</f>
        <v>mfearon7h@reverbnation.com</v>
      </c>
      <c r="H271" t="str">
        <f>_xlfn.XLOOKUP(C271, customers!$A$1:$A$1001, customers!$G$1:$G$1001,,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4">
        <f>INDEX(products!$A$1:$G$49, MATCH(orders!$D271, products!$A$1:$A$49, 0), MATCH(orders!L$1, products!$A$1:$G$1, 0))</f>
        <v>2.9849999999999999</v>
      </c>
      <c r="M271" s="4">
        <f t="shared" si="12"/>
        <v>5.97</v>
      </c>
      <c r="N271" t="str">
        <f t="shared" si="13"/>
        <v>Arabica</v>
      </c>
      <c r="O271" t="str">
        <f t="shared" si="14"/>
        <v>Dark</v>
      </c>
      <c r="P271" t="str">
        <f>_xlfn.XLOOKUP(Orders[[#This Row],[Customer ID]], customers!$A$1:$A$1001, customers!$I$1:$I$1001,, 0)</f>
        <v>No</v>
      </c>
    </row>
    <row r="272" spans="1:16" x14ac:dyDescent="0.3">
      <c r="A272" t="s">
        <v>2015</v>
      </c>
      <c r="B272" s="3">
        <v>43655</v>
      </c>
      <c r="C272" t="s">
        <v>2016</v>
      </c>
      <c r="D272" t="s">
        <v>6144</v>
      </c>
      <c r="E272">
        <v>1</v>
      </c>
      <c r="F272" t="str">
        <f>_xlfn.XLOOKUP(C272,customers!$A$2:$A$1001,customers!$B$2:$B$1001,,0)</f>
        <v>Barney Chisnell</v>
      </c>
      <c r="G272" t="str">
        <f>IF(_xlfn.XLOOKUP(orders!C272,customers!A271:A1271,customers!C271:C1271,,0) = 0, "", _xlfn.XLOOKUP(orders!C272,customers!A271:A1271,customers!C271:C1271,,0))</f>
        <v/>
      </c>
      <c r="H272" t="str">
        <f>_xlfn.XLOOKUP(C272, customers!$A$1:$A$1001, customers!$G$1:$G$1001,,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4">
        <f>INDEX(products!$A$1:$G$49, MATCH(orders!$D272, products!$A$1:$A$49, 0), MATCH(orders!L$1, products!$A$1:$G$1, 0))</f>
        <v>7.29</v>
      </c>
      <c r="M272" s="4">
        <f t="shared" si="12"/>
        <v>7.29</v>
      </c>
      <c r="N272" t="str">
        <f t="shared" si="13"/>
        <v>Excelsa</v>
      </c>
      <c r="O272" t="str">
        <f t="shared" si="14"/>
        <v>Dark</v>
      </c>
      <c r="P272" t="str">
        <f>_xlfn.XLOOKUP(Orders[[#This Row],[Customer ID]], customers!$A$1:$A$1001, customers!$I$1:$I$1001,, 0)</f>
        <v>Yes</v>
      </c>
    </row>
    <row r="273" spans="1:16" x14ac:dyDescent="0.3">
      <c r="A273" t="s">
        <v>2019</v>
      </c>
      <c r="B273" s="3">
        <v>43971</v>
      </c>
      <c r="C273" t="s">
        <v>2020</v>
      </c>
      <c r="D273" t="s">
        <v>6154</v>
      </c>
      <c r="E273">
        <v>4</v>
      </c>
      <c r="F273" t="str">
        <f>_xlfn.XLOOKUP(C273,customers!$A$2:$A$1001,customers!$B$2:$B$1001,,0)</f>
        <v>Jasper Sisneros</v>
      </c>
      <c r="G273" t="str">
        <f>IF(_xlfn.XLOOKUP(orders!C273,customers!A272:A1272,customers!C272:C1272,,0) = 0, "", _xlfn.XLOOKUP(orders!C273,customers!A272:A1272,customers!C272:C1272,,0))</f>
        <v>jsisneros7j@a8.net</v>
      </c>
      <c r="H273" t="str">
        <f>_xlfn.XLOOKUP(C273, customers!$A$1:$A$1001, customers!$G$1:$G$1001,,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4">
        <f>INDEX(products!$A$1:$G$49, MATCH(orders!$D273, products!$A$1:$A$49, 0), MATCH(orders!L$1, products!$A$1:$G$1, 0))</f>
        <v>2.9849999999999999</v>
      </c>
      <c r="M273" s="4">
        <f t="shared" si="12"/>
        <v>11.94</v>
      </c>
      <c r="N273" t="str">
        <f t="shared" si="13"/>
        <v>Arabica</v>
      </c>
      <c r="O273" t="str">
        <f t="shared" si="14"/>
        <v>Dark</v>
      </c>
      <c r="P273" t="str">
        <f>_xlfn.XLOOKUP(Orders[[#This Row],[Customer ID]], customers!$A$1:$A$1001, customers!$I$1:$I$1001,, 0)</f>
        <v>Yes</v>
      </c>
    </row>
    <row r="274" spans="1:16" x14ac:dyDescent="0.3">
      <c r="A274" t="s">
        <v>2025</v>
      </c>
      <c r="B274" s="3">
        <v>44435</v>
      </c>
      <c r="C274" t="s">
        <v>2026</v>
      </c>
      <c r="D274" t="s">
        <v>6179</v>
      </c>
      <c r="E274">
        <v>6</v>
      </c>
      <c r="F274" t="str">
        <f>_xlfn.XLOOKUP(C274,customers!$A$2:$A$1001,customers!$B$2:$B$1001,,0)</f>
        <v>Zachariah Carlson</v>
      </c>
      <c r="G274" t="str">
        <f>IF(_xlfn.XLOOKUP(orders!C274,customers!A273:A1273,customers!C273:C1273,,0) = 0, "", _xlfn.XLOOKUP(orders!C274,customers!A273:A1273,customers!C273:C1273,,0))</f>
        <v>zcarlson7k@bigcartel.com</v>
      </c>
      <c r="H274" t="str">
        <f>_xlfn.XLOOKUP(C274, customers!$A$1:$A$1001, customers!$G$1:$G$1001,,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4">
        <f>INDEX(products!$A$1:$G$49, MATCH(orders!$D274, products!$A$1:$A$49, 0), MATCH(orders!L$1, products!$A$1:$G$1, 0))</f>
        <v>11.95</v>
      </c>
      <c r="M274" s="4">
        <f t="shared" si="12"/>
        <v>71.699999999999989</v>
      </c>
      <c r="N274" t="str">
        <f t="shared" si="13"/>
        <v>Robusta</v>
      </c>
      <c r="O274" t="str">
        <f t="shared" si="14"/>
        <v>Light</v>
      </c>
      <c r="P274" t="str">
        <f>_xlfn.XLOOKUP(Orders[[#This Row],[Customer ID]], customers!$A$1:$A$1001, customers!$I$1:$I$1001,, 0)</f>
        <v>Yes</v>
      </c>
    </row>
    <row r="275" spans="1:16" x14ac:dyDescent="0.3">
      <c r="A275" t="s">
        <v>2032</v>
      </c>
      <c r="B275" s="3">
        <v>44681</v>
      </c>
      <c r="C275" t="s">
        <v>2033</v>
      </c>
      <c r="D275" t="s">
        <v>6167</v>
      </c>
      <c r="E275">
        <v>2</v>
      </c>
      <c r="F275" t="str">
        <f>_xlfn.XLOOKUP(C275,customers!$A$2:$A$1001,customers!$B$2:$B$1001,,0)</f>
        <v>Warner Maddox</v>
      </c>
      <c r="G275" t="str">
        <f>IF(_xlfn.XLOOKUP(orders!C275,customers!A274:A1274,customers!C274:C1274,,0) = 0, "", _xlfn.XLOOKUP(orders!C275,customers!A274:A1274,customers!C274:C1274,,0))</f>
        <v>wmaddox7l@timesonline.co.uk</v>
      </c>
      <c r="H275" t="str">
        <f>_xlfn.XLOOKUP(C275, customers!$A$1:$A$1001, customers!$G$1:$G$1001,,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4">
        <f>INDEX(products!$A$1:$G$49, MATCH(orders!$D275, products!$A$1:$A$49, 0), MATCH(orders!L$1, products!$A$1:$G$1, 0))</f>
        <v>3.8849999999999998</v>
      </c>
      <c r="M275" s="4">
        <f t="shared" si="12"/>
        <v>7.77</v>
      </c>
      <c r="N275" t="str">
        <f t="shared" si="13"/>
        <v>Arabica</v>
      </c>
      <c r="O275" t="str">
        <f t="shared" si="14"/>
        <v>Light</v>
      </c>
      <c r="P275" t="str">
        <f>_xlfn.XLOOKUP(Orders[[#This Row],[Customer ID]], customers!$A$1:$A$1001, customers!$I$1:$I$1001,, 0)</f>
        <v>No</v>
      </c>
    </row>
    <row r="276" spans="1:16" x14ac:dyDescent="0.3">
      <c r="A276" t="s">
        <v>2038</v>
      </c>
      <c r="B276" s="3">
        <v>43985</v>
      </c>
      <c r="C276" t="s">
        <v>2039</v>
      </c>
      <c r="D276" t="s">
        <v>6175</v>
      </c>
      <c r="E276">
        <v>1</v>
      </c>
      <c r="F276" t="str">
        <f>_xlfn.XLOOKUP(C276,customers!$A$2:$A$1001,customers!$B$2:$B$1001,,0)</f>
        <v>Donnie Hedlestone</v>
      </c>
      <c r="G276" t="str">
        <f>IF(_xlfn.XLOOKUP(orders!C276,customers!A275:A1275,customers!C275:C1275,,0) = 0, "", _xlfn.XLOOKUP(orders!C276,customers!A275:A1275,customers!C275:C1275,,0))</f>
        <v>dhedlestone7m@craigslist.org</v>
      </c>
      <c r="H276" t="str">
        <f>_xlfn.XLOOKUP(C276, customers!$A$1:$A$1001, customers!$G$1:$G$1001,,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4">
        <f>INDEX(products!$A$1:$G$49, MATCH(orders!$D276, products!$A$1:$A$49, 0), MATCH(orders!L$1, products!$A$1:$G$1, 0))</f>
        <v>25.874999999999996</v>
      </c>
      <c r="M276" s="4">
        <f t="shared" si="12"/>
        <v>25.874999999999996</v>
      </c>
      <c r="N276" t="str">
        <f t="shared" si="13"/>
        <v>Arabica</v>
      </c>
      <c r="O276" t="str">
        <f t="shared" si="14"/>
        <v>Medium</v>
      </c>
      <c r="P276" t="str">
        <f>_xlfn.XLOOKUP(Orders[[#This Row],[Customer ID]], customers!$A$1:$A$1001, customers!$I$1:$I$1001,, 0)</f>
        <v>No</v>
      </c>
    </row>
    <row r="277" spans="1:16" x14ac:dyDescent="0.3">
      <c r="A277" t="s">
        <v>2044</v>
      </c>
      <c r="B277" s="3">
        <v>44725</v>
      </c>
      <c r="C277" t="s">
        <v>2045</v>
      </c>
      <c r="D277" t="s">
        <v>6148</v>
      </c>
      <c r="E277">
        <v>6</v>
      </c>
      <c r="F277" t="str">
        <f>_xlfn.XLOOKUP(C277,customers!$A$2:$A$1001,customers!$B$2:$B$1001,,0)</f>
        <v>Teddi Crowthe</v>
      </c>
      <c r="G277" t="str">
        <f>IF(_xlfn.XLOOKUP(orders!C277,customers!A276:A1276,customers!C276:C1276,,0) = 0, "", _xlfn.XLOOKUP(orders!C277,customers!A276:A1276,customers!C276:C1276,,0))</f>
        <v>tcrowthe7n@europa.eu</v>
      </c>
      <c r="H277" t="str">
        <f>_xlfn.XLOOKUP(C277, customers!$A$1:$A$1001, customers!$G$1:$G$1001,,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4">
        <f>INDEX(products!$A$1:$G$49, MATCH(orders!$D277, products!$A$1:$A$49, 0), MATCH(orders!L$1, products!$A$1:$G$1, 0))</f>
        <v>34.154999999999994</v>
      </c>
      <c r="M277" s="4">
        <f t="shared" si="12"/>
        <v>204.92999999999995</v>
      </c>
      <c r="N277" t="str">
        <f t="shared" si="13"/>
        <v>Excelsa</v>
      </c>
      <c r="O277" t="str">
        <f t="shared" si="14"/>
        <v>Light</v>
      </c>
      <c r="P277" t="str">
        <f>_xlfn.XLOOKUP(Orders[[#This Row],[Customer ID]], customers!$A$1:$A$1001, customers!$I$1:$I$1001,, 0)</f>
        <v>No</v>
      </c>
    </row>
    <row r="278" spans="1:16" x14ac:dyDescent="0.3">
      <c r="A278" t="s">
        <v>2050</v>
      </c>
      <c r="B278" s="3">
        <v>43992</v>
      </c>
      <c r="C278" t="s">
        <v>2051</v>
      </c>
      <c r="D278" t="s">
        <v>6142</v>
      </c>
      <c r="E278">
        <v>4</v>
      </c>
      <c r="F278" t="str">
        <f>_xlfn.XLOOKUP(C278,customers!$A$2:$A$1001,customers!$B$2:$B$1001,,0)</f>
        <v>Dorelia Bury</v>
      </c>
      <c r="G278" t="str">
        <f>IF(_xlfn.XLOOKUP(orders!C278,customers!A277:A1277,customers!C277:C1277,,0) = 0, "", _xlfn.XLOOKUP(orders!C278,customers!A277:A1277,customers!C277:C1277,,0))</f>
        <v>dbury7o@tinyurl.com</v>
      </c>
      <c r="H278" t="str">
        <f>_xlfn.XLOOKUP(C278, customers!$A$1:$A$1001, customers!$G$1:$G$1001,,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4">
        <f>INDEX(products!$A$1:$G$49, MATCH(orders!$D278, products!$A$1:$A$49, 0), MATCH(orders!L$1, products!$A$1:$G$1, 0))</f>
        <v>27.484999999999996</v>
      </c>
      <c r="M278" s="4">
        <f t="shared" si="12"/>
        <v>109.93999999999998</v>
      </c>
      <c r="N278" t="str">
        <f t="shared" si="13"/>
        <v>Robusta</v>
      </c>
      <c r="O278" t="str">
        <f t="shared" si="14"/>
        <v>Light</v>
      </c>
      <c r="P278" t="str">
        <f>_xlfn.XLOOKUP(Orders[[#This Row],[Customer ID]], customers!$A$1:$A$1001, customers!$I$1:$I$1001,, 0)</f>
        <v>Yes</v>
      </c>
    </row>
    <row r="279" spans="1:16" x14ac:dyDescent="0.3">
      <c r="A279" t="s">
        <v>2056</v>
      </c>
      <c r="B279" s="3">
        <v>44183</v>
      </c>
      <c r="C279" t="s">
        <v>2057</v>
      </c>
      <c r="D279" t="s">
        <v>6171</v>
      </c>
      <c r="E279">
        <v>6</v>
      </c>
      <c r="F279" t="str">
        <f>_xlfn.XLOOKUP(C279,customers!$A$2:$A$1001,customers!$B$2:$B$1001,,0)</f>
        <v>Gussy Broadbear</v>
      </c>
      <c r="G279" t="str">
        <f>IF(_xlfn.XLOOKUP(orders!C279,customers!A278:A1278,customers!C278:C1278,,0) = 0, "", _xlfn.XLOOKUP(orders!C279,customers!A278:A1278,customers!C278:C1278,,0))</f>
        <v>gbroadbear7p@omniture.com</v>
      </c>
      <c r="H279" t="str">
        <f>_xlfn.XLOOKUP(C279, customers!$A$1:$A$1001, customers!$G$1:$G$1001,,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4">
        <f>INDEX(products!$A$1:$G$49, MATCH(orders!$D279, products!$A$1:$A$49, 0), MATCH(orders!L$1, products!$A$1:$G$1, 0))</f>
        <v>14.85</v>
      </c>
      <c r="M279" s="4">
        <f t="shared" si="12"/>
        <v>89.1</v>
      </c>
      <c r="N279" t="str">
        <f t="shared" si="13"/>
        <v>Excelsa</v>
      </c>
      <c r="O279" t="str">
        <f t="shared" si="14"/>
        <v>Light</v>
      </c>
      <c r="P279" t="str">
        <f>_xlfn.XLOOKUP(Orders[[#This Row],[Customer ID]], customers!$A$1:$A$1001, customers!$I$1:$I$1001,, 0)</f>
        <v>No</v>
      </c>
    </row>
    <row r="280" spans="1:16" x14ac:dyDescent="0.3">
      <c r="A280" t="s">
        <v>2062</v>
      </c>
      <c r="B280" s="3">
        <v>43708</v>
      </c>
      <c r="C280" t="s">
        <v>2063</v>
      </c>
      <c r="D280" t="s">
        <v>6167</v>
      </c>
      <c r="E280">
        <v>2</v>
      </c>
      <c r="F280" t="str">
        <f>_xlfn.XLOOKUP(C280,customers!$A$2:$A$1001,customers!$B$2:$B$1001,,0)</f>
        <v>Emlynne Palfrey</v>
      </c>
      <c r="G280" t="str">
        <f>IF(_xlfn.XLOOKUP(orders!C280,customers!A279:A1279,customers!C279:C1279,,0) = 0, "", _xlfn.XLOOKUP(orders!C280,customers!A279:A1279,customers!C279:C1279,,0))</f>
        <v>epalfrey7q@devhub.com</v>
      </c>
      <c r="H280" t="str">
        <f>_xlfn.XLOOKUP(C280, customers!$A$1:$A$1001, customers!$G$1:$G$1001,,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4">
        <f>INDEX(products!$A$1:$G$49, MATCH(orders!$D280, products!$A$1:$A$49, 0), MATCH(orders!L$1, products!$A$1:$G$1, 0))</f>
        <v>3.8849999999999998</v>
      </c>
      <c r="M280" s="4">
        <f t="shared" si="12"/>
        <v>7.77</v>
      </c>
      <c r="N280" t="str">
        <f t="shared" si="13"/>
        <v>Arabica</v>
      </c>
      <c r="O280" t="str">
        <f t="shared" si="14"/>
        <v>Light</v>
      </c>
      <c r="P280" t="str">
        <f>_xlfn.XLOOKUP(Orders[[#This Row],[Customer ID]], customers!$A$1:$A$1001, customers!$I$1:$I$1001,, 0)</f>
        <v>Yes</v>
      </c>
    </row>
    <row r="281" spans="1:16" x14ac:dyDescent="0.3">
      <c r="A281" t="s">
        <v>2068</v>
      </c>
      <c r="B281" s="3">
        <v>43521</v>
      </c>
      <c r="C281" t="s">
        <v>2069</v>
      </c>
      <c r="D281" t="s">
        <v>6181</v>
      </c>
      <c r="E281">
        <v>1</v>
      </c>
      <c r="F281" t="str">
        <f>_xlfn.XLOOKUP(C281,customers!$A$2:$A$1001,customers!$B$2:$B$1001,,0)</f>
        <v>Parsifal Metrick</v>
      </c>
      <c r="G281" t="str">
        <f>IF(_xlfn.XLOOKUP(orders!C281,customers!A280:A1280,customers!C280:C1280,,0) = 0, "", _xlfn.XLOOKUP(orders!C281,customers!A280:A1280,customers!C280:C1280,,0))</f>
        <v>pmetrick7r@rakuten.co.jp</v>
      </c>
      <c r="H281" t="str">
        <f>_xlfn.XLOOKUP(C281, customers!$A$1:$A$1001, customers!$G$1:$G$1001,,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4">
        <f>INDEX(products!$A$1:$G$49, MATCH(orders!$D281, products!$A$1:$A$49, 0), MATCH(orders!L$1, products!$A$1:$G$1, 0))</f>
        <v>33.464999999999996</v>
      </c>
      <c r="M281" s="4">
        <f t="shared" si="12"/>
        <v>33.464999999999996</v>
      </c>
      <c r="N281" t="str">
        <f t="shared" si="13"/>
        <v>Liberica</v>
      </c>
      <c r="O281" t="str">
        <f t="shared" si="14"/>
        <v>Medium</v>
      </c>
      <c r="P281" t="str">
        <f>_xlfn.XLOOKUP(Orders[[#This Row],[Customer ID]], customers!$A$1:$A$1001, customers!$I$1:$I$1001,, 0)</f>
        <v>Yes</v>
      </c>
    </row>
    <row r="282" spans="1:16" x14ac:dyDescent="0.3">
      <c r="A282" t="s">
        <v>2074</v>
      </c>
      <c r="B282" s="3">
        <v>44234</v>
      </c>
      <c r="C282" t="s">
        <v>2075</v>
      </c>
      <c r="D282" t="s">
        <v>6139</v>
      </c>
      <c r="E282">
        <v>5</v>
      </c>
      <c r="F282" t="str">
        <f>_xlfn.XLOOKUP(C282,customers!$A$2:$A$1001,customers!$B$2:$B$1001,,0)</f>
        <v>Christopher Grieveson</v>
      </c>
      <c r="G282" t="str">
        <f>IF(_xlfn.XLOOKUP(orders!C282,customers!A281:A1281,customers!C281:C1281,,0) = 0, "", _xlfn.XLOOKUP(orders!C282,customers!A281:A1281,customers!C281:C1281,,0))</f>
        <v/>
      </c>
      <c r="H282" t="str">
        <f>_xlfn.XLOOKUP(C282, customers!$A$1:$A$1001, customers!$G$1:$G$1001,,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4">
        <f>INDEX(products!$A$1:$G$49, MATCH(orders!$D282, products!$A$1:$A$49, 0), MATCH(orders!L$1, products!$A$1:$G$1, 0))</f>
        <v>8.25</v>
      </c>
      <c r="M282" s="4">
        <f t="shared" si="12"/>
        <v>41.25</v>
      </c>
      <c r="N282" t="str">
        <f t="shared" si="13"/>
        <v>Excelsa</v>
      </c>
      <c r="O282" t="str">
        <f t="shared" si="14"/>
        <v>Medium</v>
      </c>
      <c r="P282" t="str">
        <f>_xlfn.XLOOKUP(Orders[[#This Row],[Customer ID]], customers!$A$1:$A$1001, customers!$I$1:$I$1001,, 0)</f>
        <v>Yes</v>
      </c>
    </row>
    <row r="283" spans="1:16" x14ac:dyDescent="0.3">
      <c r="A283" t="s">
        <v>2079</v>
      </c>
      <c r="B283" s="3">
        <v>44210</v>
      </c>
      <c r="C283" t="s">
        <v>2080</v>
      </c>
      <c r="D283" t="s">
        <v>6171</v>
      </c>
      <c r="E283">
        <v>4</v>
      </c>
      <c r="F283" t="str">
        <f>_xlfn.XLOOKUP(C283,customers!$A$2:$A$1001,customers!$B$2:$B$1001,,0)</f>
        <v>Karlan Karby</v>
      </c>
      <c r="G283" t="str">
        <f>IF(_xlfn.XLOOKUP(orders!C283,customers!A282:A1282,customers!C282:C1282,,0) = 0, "", _xlfn.XLOOKUP(orders!C283,customers!A282:A1282,customers!C282:C1282,,0))</f>
        <v>kkarby7t@sbwire.com</v>
      </c>
      <c r="H283" t="str">
        <f>_xlfn.XLOOKUP(C283, customers!$A$1:$A$1001, customers!$G$1:$G$1001,,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4">
        <f>INDEX(products!$A$1:$G$49, MATCH(orders!$D283, products!$A$1:$A$49, 0), MATCH(orders!L$1, products!$A$1:$G$1, 0))</f>
        <v>14.85</v>
      </c>
      <c r="M283" s="4">
        <f t="shared" si="12"/>
        <v>59.4</v>
      </c>
      <c r="N283" t="str">
        <f t="shared" si="13"/>
        <v>Excelsa</v>
      </c>
      <c r="O283" t="str">
        <f t="shared" si="14"/>
        <v>Light</v>
      </c>
      <c r="P283" t="str">
        <f>_xlfn.XLOOKUP(Orders[[#This Row],[Customer ID]], customers!$A$1:$A$1001, customers!$I$1:$I$1001,, 0)</f>
        <v>Yes</v>
      </c>
    </row>
    <row r="284" spans="1:16" x14ac:dyDescent="0.3">
      <c r="A284" t="s">
        <v>2085</v>
      </c>
      <c r="B284" s="3">
        <v>43520</v>
      </c>
      <c r="C284" t="s">
        <v>2086</v>
      </c>
      <c r="D284" t="s">
        <v>6180</v>
      </c>
      <c r="E284">
        <v>1</v>
      </c>
      <c r="F284" t="str">
        <f>_xlfn.XLOOKUP(C284,customers!$A$2:$A$1001,customers!$B$2:$B$1001,,0)</f>
        <v>Flory Crumpe</v>
      </c>
      <c r="G284" t="str">
        <f>IF(_xlfn.XLOOKUP(orders!C284,customers!A283:A1283,customers!C283:C1283,,0) = 0, "", _xlfn.XLOOKUP(orders!C284,customers!A283:A1283,customers!C283:C1283,,0))</f>
        <v>fcrumpe7u@ftc.gov</v>
      </c>
      <c r="H284" t="str">
        <f>_xlfn.XLOOKUP(C284, customers!$A$1:$A$1001, customers!$G$1:$G$1001,,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4">
        <f>INDEX(products!$A$1:$G$49, MATCH(orders!$D284, products!$A$1:$A$49, 0), MATCH(orders!L$1, products!$A$1:$G$1, 0))</f>
        <v>7.77</v>
      </c>
      <c r="M284" s="4">
        <f t="shared" si="12"/>
        <v>7.77</v>
      </c>
      <c r="N284" t="str">
        <f t="shared" si="13"/>
        <v>Arabica</v>
      </c>
      <c r="O284" t="str">
        <f t="shared" si="14"/>
        <v>Light</v>
      </c>
      <c r="P284" t="str">
        <f>_xlfn.XLOOKUP(Orders[[#This Row],[Customer ID]], customers!$A$1:$A$1001, customers!$I$1:$I$1001,, 0)</f>
        <v>No</v>
      </c>
    </row>
    <row r="285" spans="1:16" x14ac:dyDescent="0.3">
      <c r="A285" t="s">
        <v>2091</v>
      </c>
      <c r="B285" s="3">
        <v>43639</v>
      </c>
      <c r="C285" t="s">
        <v>2092</v>
      </c>
      <c r="D285" t="s">
        <v>6172</v>
      </c>
      <c r="E285">
        <v>1</v>
      </c>
      <c r="F285" t="str">
        <f>_xlfn.XLOOKUP(C285,customers!$A$2:$A$1001,customers!$B$2:$B$1001,,0)</f>
        <v>Amity Chatto</v>
      </c>
      <c r="G285" t="str">
        <f>IF(_xlfn.XLOOKUP(orders!C285,customers!A284:A1284,customers!C284:C1284,,0) = 0, "", _xlfn.XLOOKUP(orders!C285,customers!A284:A1284,customers!C284:C1284,,0))</f>
        <v>achatto7v@sakura.ne.jp</v>
      </c>
      <c r="H285" t="str">
        <f>_xlfn.XLOOKUP(C285, customers!$A$1:$A$1001, customers!$G$1:$G$1001,,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4">
        <f>INDEX(products!$A$1:$G$49, MATCH(orders!$D285, products!$A$1:$A$49, 0), MATCH(orders!L$1, products!$A$1:$G$1, 0))</f>
        <v>5.3699999999999992</v>
      </c>
      <c r="M285" s="4">
        <f t="shared" si="12"/>
        <v>5.3699999999999992</v>
      </c>
      <c r="N285" t="str">
        <f t="shared" si="13"/>
        <v>Robusta</v>
      </c>
      <c r="O285" t="str">
        <f t="shared" si="14"/>
        <v>Dark</v>
      </c>
      <c r="P285" t="str">
        <f>_xlfn.XLOOKUP(Orders[[#This Row],[Customer ID]], customers!$A$1:$A$1001, customers!$I$1:$I$1001,, 0)</f>
        <v>Yes</v>
      </c>
    </row>
    <row r="286" spans="1:16" x14ac:dyDescent="0.3">
      <c r="A286" t="s">
        <v>2097</v>
      </c>
      <c r="B286" s="3">
        <v>43960</v>
      </c>
      <c r="C286" t="s">
        <v>2098</v>
      </c>
      <c r="D286" t="s">
        <v>6166</v>
      </c>
      <c r="E286">
        <v>3</v>
      </c>
      <c r="F286" t="str">
        <f>_xlfn.XLOOKUP(C286,customers!$A$2:$A$1001,customers!$B$2:$B$1001,,0)</f>
        <v>Nanine McCarthy</v>
      </c>
      <c r="G286" t="str">
        <f>IF(_xlfn.XLOOKUP(orders!C286,customers!A285:A1285,customers!C285:C1285,,0) = 0, "", _xlfn.XLOOKUP(orders!C286,customers!A285:A1285,customers!C285:C1285,,0))</f>
        <v/>
      </c>
      <c r="H286" t="str">
        <f>_xlfn.XLOOKUP(C286, customers!$A$1:$A$1001, customers!$G$1:$G$1001,,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4">
        <f>INDEX(products!$A$1:$G$49, MATCH(orders!$D286, products!$A$1:$A$49, 0), MATCH(orders!L$1, products!$A$1:$G$1, 0))</f>
        <v>31.624999999999996</v>
      </c>
      <c r="M286" s="4">
        <f t="shared" si="12"/>
        <v>94.874999999999986</v>
      </c>
      <c r="N286" t="str">
        <f t="shared" si="13"/>
        <v>Excelsa</v>
      </c>
      <c r="O286" t="str">
        <f t="shared" si="14"/>
        <v>Medium</v>
      </c>
      <c r="P286" t="str">
        <f>_xlfn.XLOOKUP(Orders[[#This Row],[Customer ID]], customers!$A$1:$A$1001, customers!$I$1:$I$1001,, 0)</f>
        <v>No</v>
      </c>
    </row>
    <row r="287" spans="1:16" x14ac:dyDescent="0.3">
      <c r="A287" t="s">
        <v>2102</v>
      </c>
      <c r="B287" s="3">
        <v>44030</v>
      </c>
      <c r="C287" t="s">
        <v>2103</v>
      </c>
      <c r="D287" t="s">
        <v>6164</v>
      </c>
      <c r="E287">
        <v>1</v>
      </c>
      <c r="F287" t="str">
        <f>_xlfn.XLOOKUP(C287,customers!$A$2:$A$1001,customers!$B$2:$B$1001,,0)</f>
        <v>Lyndsey Megany</v>
      </c>
      <c r="G287" t="str">
        <f>IF(_xlfn.XLOOKUP(orders!C287,customers!A286:A1286,customers!C286:C1286,,0) = 0, "", _xlfn.XLOOKUP(orders!C287,customers!A286:A1286,customers!C286:C1286,,0))</f>
        <v/>
      </c>
      <c r="H287" t="str">
        <f>_xlfn.XLOOKUP(C287, customers!$A$1:$A$1001, customers!$G$1:$G$1001,,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4">
        <f>INDEX(products!$A$1:$G$49, MATCH(orders!$D287, products!$A$1:$A$49, 0), MATCH(orders!L$1, products!$A$1:$G$1, 0))</f>
        <v>36.454999999999998</v>
      </c>
      <c r="M287" s="4">
        <f t="shared" si="12"/>
        <v>36.454999999999998</v>
      </c>
      <c r="N287" t="str">
        <f t="shared" si="13"/>
        <v>Liberica</v>
      </c>
      <c r="O287" t="str">
        <f t="shared" si="14"/>
        <v>Light</v>
      </c>
      <c r="P287" t="str">
        <f>_xlfn.XLOOKUP(Orders[[#This Row],[Customer ID]], customers!$A$1:$A$1001, customers!$I$1:$I$1001,, 0)</f>
        <v>No</v>
      </c>
    </row>
    <row r="288" spans="1:16" x14ac:dyDescent="0.3">
      <c r="A288" t="s">
        <v>2107</v>
      </c>
      <c r="B288" s="3">
        <v>43755</v>
      </c>
      <c r="C288" t="s">
        <v>2108</v>
      </c>
      <c r="D288" t="s">
        <v>6152</v>
      </c>
      <c r="E288">
        <v>4</v>
      </c>
      <c r="F288" t="str">
        <f>_xlfn.XLOOKUP(C288,customers!$A$2:$A$1001,customers!$B$2:$B$1001,,0)</f>
        <v>Byram Mergue</v>
      </c>
      <c r="G288" t="str">
        <f>IF(_xlfn.XLOOKUP(orders!C288,customers!A287:A1287,customers!C287:C1287,,0) = 0, "", _xlfn.XLOOKUP(orders!C288,customers!A287:A1287,customers!C287:C1287,,0))</f>
        <v>bmergue7y@umn.edu</v>
      </c>
      <c r="H288" t="str">
        <f>_xlfn.XLOOKUP(C288, customers!$A$1:$A$1001, customers!$G$1:$G$1001,,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4">
        <f>INDEX(products!$A$1:$G$49, MATCH(orders!$D288, products!$A$1:$A$49, 0), MATCH(orders!L$1, products!$A$1:$G$1, 0))</f>
        <v>3.375</v>
      </c>
      <c r="M288" s="4">
        <f t="shared" si="12"/>
        <v>13.5</v>
      </c>
      <c r="N288" t="str">
        <f t="shared" si="13"/>
        <v>Arabica</v>
      </c>
      <c r="O288" t="str">
        <f t="shared" si="14"/>
        <v>Medium</v>
      </c>
      <c r="P288" t="str">
        <f>_xlfn.XLOOKUP(Orders[[#This Row],[Customer ID]], customers!$A$1:$A$1001, customers!$I$1:$I$1001,, 0)</f>
        <v>Yes</v>
      </c>
    </row>
    <row r="289" spans="1:16" x14ac:dyDescent="0.3">
      <c r="A289" t="s">
        <v>2112</v>
      </c>
      <c r="B289" s="3">
        <v>44697</v>
      </c>
      <c r="C289" t="s">
        <v>2113</v>
      </c>
      <c r="D289" t="s">
        <v>6178</v>
      </c>
      <c r="E289">
        <v>4</v>
      </c>
      <c r="F289" t="str">
        <f>_xlfn.XLOOKUP(C289,customers!$A$2:$A$1001,customers!$B$2:$B$1001,,0)</f>
        <v>Kerr Patise</v>
      </c>
      <c r="G289" t="str">
        <f>IF(_xlfn.XLOOKUP(orders!C289,customers!A288:A1288,customers!C288:C1288,,0) = 0, "", _xlfn.XLOOKUP(orders!C289,customers!A288:A1288,customers!C288:C1288,,0))</f>
        <v>kpatise7z@jigsy.com</v>
      </c>
      <c r="H289" t="str">
        <f>_xlfn.XLOOKUP(C289, customers!$A$1:$A$1001, customers!$G$1:$G$1001,,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4">
        <f>INDEX(products!$A$1:$G$49, MATCH(orders!$D289, products!$A$1:$A$49, 0), MATCH(orders!L$1, products!$A$1:$G$1, 0))</f>
        <v>3.5849999999999995</v>
      </c>
      <c r="M289" s="4">
        <f t="shared" si="12"/>
        <v>14.339999999999998</v>
      </c>
      <c r="N289" t="str">
        <f t="shared" si="13"/>
        <v>Robusta</v>
      </c>
      <c r="O289" t="str">
        <f t="shared" si="14"/>
        <v>Light</v>
      </c>
      <c r="P289" t="str">
        <f>_xlfn.XLOOKUP(Orders[[#This Row],[Customer ID]], customers!$A$1:$A$1001, customers!$I$1:$I$1001,, 0)</f>
        <v>No</v>
      </c>
    </row>
    <row r="290" spans="1:16" x14ac:dyDescent="0.3">
      <c r="A290" t="s">
        <v>2118</v>
      </c>
      <c r="B290" s="3">
        <v>44279</v>
      </c>
      <c r="C290" t="s">
        <v>2119</v>
      </c>
      <c r="D290" t="s">
        <v>6139</v>
      </c>
      <c r="E290">
        <v>1</v>
      </c>
      <c r="F290" t="str">
        <f>_xlfn.XLOOKUP(C290,customers!$A$2:$A$1001,customers!$B$2:$B$1001,,0)</f>
        <v>Mathew Goulter</v>
      </c>
      <c r="G290" t="str">
        <f>IF(_xlfn.XLOOKUP(orders!C290,customers!A289:A1289,customers!C289:C1289,,0) = 0, "", _xlfn.XLOOKUP(orders!C290,customers!A289:A1289,customers!C289:C1289,,0))</f>
        <v/>
      </c>
      <c r="H290" t="str">
        <f>_xlfn.XLOOKUP(C290, customers!$A$1:$A$1001, customers!$G$1:$G$1001,,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4">
        <f>INDEX(products!$A$1:$G$49, MATCH(orders!$D290, products!$A$1:$A$49, 0), MATCH(orders!L$1, products!$A$1:$G$1, 0))</f>
        <v>8.25</v>
      </c>
      <c r="M290" s="4">
        <f t="shared" si="12"/>
        <v>8.25</v>
      </c>
      <c r="N290" t="str">
        <f t="shared" si="13"/>
        <v>Excelsa</v>
      </c>
      <c r="O290" t="str">
        <f t="shared" si="14"/>
        <v>Medium</v>
      </c>
      <c r="P290" t="str">
        <f>_xlfn.XLOOKUP(Orders[[#This Row],[Customer ID]], customers!$A$1:$A$1001, customers!$I$1:$I$1001,, 0)</f>
        <v>Yes</v>
      </c>
    </row>
    <row r="291" spans="1:16" x14ac:dyDescent="0.3">
      <c r="A291" t="s">
        <v>2123</v>
      </c>
      <c r="B291" s="3">
        <v>43772</v>
      </c>
      <c r="C291" t="s">
        <v>2124</v>
      </c>
      <c r="D291" t="s">
        <v>6163</v>
      </c>
      <c r="E291">
        <v>5</v>
      </c>
      <c r="F291" t="str">
        <f>_xlfn.XLOOKUP(C291,customers!$A$2:$A$1001,customers!$B$2:$B$1001,,0)</f>
        <v>Marris Grcic</v>
      </c>
      <c r="G291" t="str">
        <f>IF(_xlfn.XLOOKUP(orders!C291,customers!A290:A1290,customers!C290:C1290,,0) = 0, "", _xlfn.XLOOKUP(orders!C291,customers!A290:A1290,customers!C290:C1290,,0))</f>
        <v/>
      </c>
      <c r="H291" t="str">
        <f>_xlfn.XLOOKUP(C291, customers!$A$1:$A$1001, customers!$G$1:$G$1001,,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4">
        <f>INDEX(products!$A$1:$G$49, MATCH(orders!$D291, products!$A$1:$A$49, 0), MATCH(orders!L$1, products!$A$1:$G$1, 0))</f>
        <v>2.6849999999999996</v>
      </c>
      <c r="M291" s="4">
        <f t="shared" si="12"/>
        <v>13.424999999999997</v>
      </c>
      <c r="N291" t="str">
        <f t="shared" si="13"/>
        <v>Robusta</v>
      </c>
      <c r="O291" t="str">
        <f t="shared" si="14"/>
        <v>Dark</v>
      </c>
      <c r="P291" t="str">
        <f>_xlfn.XLOOKUP(Orders[[#This Row],[Customer ID]], customers!$A$1:$A$1001, customers!$I$1:$I$1001,, 0)</f>
        <v>Yes</v>
      </c>
    </row>
    <row r="292" spans="1:16" x14ac:dyDescent="0.3">
      <c r="A292" t="s">
        <v>2127</v>
      </c>
      <c r="B292" s="3">
        <v>44497</v>
      </c>
      <c r="C292" t="s">
        <v>2128</v>
      </c>
      <c r="D292" t="s">
        <v>6147</v>
      </c>
      <c r="E292">
        <v>5</v>
      </c>
      <c r="F292" t="str">
        <f>_xlfn.XLOOKUP(C292,customers!$A$2:$A$1001,customers!$B$2:$B$1001,,0)</f>
        <v>Domeniga Duke</v>
      </c>
      <c r="G292" t="str">
        <f>IF(_xlfn.XLOOKUP(orders!C292,customers!A291:A1291,customers!C291:C1291,,0) = 0, "", _xlfn.XLOOKUP(orders!C292,customers!A291:A1291,customers!C291:C1291,,0))</f>
        <v>dduke82@vkontakte.ru</v>
      </c>
      <c r="H292" t="str">
        <f>_xlfn.XLOOKUP(C292, customers!$A$1:$A$1001, customers!$G$1:$G$1001,,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4">
        <f>INDEX(products!$A$1:$G$49, MATCH(orders!$D292, products!$A$1:$A$49, 0), MATCH(orders!L$1, products!$A$1:$G$1, 0))</f>
        <v>9.9499999999999993</v>
      </c>
      <c r="M292" s="4">
        <f t="shared" si="12"/>
        <v>49.75</v>
      </c>
      <c r="N292" t="str">
        <f t="shared" si="13"/>
        <v>Arabica</v>
      </c>
      <c r="O292" t="str">
        <f t="shared" si="14"/>
        <v>Dark</v>
      </c>
      <c r="P292" t="str">
        <f>_xlfn.XLOOKUP(Orders[[#This Row],[Customer ID]], customers!$A$1:$A$1001, customers!$I$1:$I$1001,, 0)</f>
        <v>No</v>
      </c>
    </row>
    <row r="293" spans="1:16" x14ac:dyDescent="0.3">
      <c r="A293" t="s">
        <v>2133</v>
      </c>
      <c r="B293" s="3">
        <v>44181</v>
      </c>
      <c r="C293" t="s">
        <v>2134</v>
      </c>
      <c r="D293" t="s">
        <v>6139</v>
      </c>
      <c r="E293">
        <v>2</v>
      </c>
      <c r="F293" t="str">
        <f>_xlfn.XLOOKUP(C293,customers!$A$2:$A$1001,customers!$B$2:$B$1001,,0)</f>
        <v>Violante Skouling</v>
      </c>
      <c r="G293" t="str">
        <f>IF(_xlfn.XLOOKUP(orders!C293,customers!A292:A1292,customers!C292:C1292,,0) = 0, "", _xlfn.XLOOKUP(orders!C293,customers!A292:A1292,customers!C292:C1292,,0))</f>
        <v/>
      </c>
      <c r="H293" t="str">
        <f>_xlfn.XLOOKUP(C293, customers!$A$1:$A$1001, customers!$G$1:$G$1001,,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4">
        <f>INDEX(products!$A$1:$G$49, MATCH(orders!$D293, products!$A$1:$A$49, 0), MATCH(orders!L$1, products!$A$1:$G$1, 0))</f>
        <v>8.25</v>
      </c>
      <c r="M293" s="4">
        <f t="shared" si="12"/>
        <v>16.5</v>
      </c>
      <c r="N293" t="str">
        <f t="shared" si="13"/>
        <v>Excelsa</v>
      </c>
      <c r="O293" t="str">
        <f t="shared" si="14"/>
        <v>Medium</v>
      </c>
      <c r="P293" t="str">
        <f>_xlfn.XLOOKUP(Orders[[#This Row],[Customer ID]], customers!$A$1:$A$1001, customers!$I$1:$I$1001,, 0)</f>
        <v>No</v>
      </c>
    </row>
    <row r="294" spans="1:16" x14ac:dyDescent="0.3">
      <c r="A294" t="s">
        <v>2137</v>
      </c>
      <c r="B294" s="3">
        <v>44529</v>
      </c>
      <c r="C294" t="s">
        <v>2138</v>
      </c>
      <c r="D294" t="s">
        <v>6158</v>
      </c>
      <c r="E294">
        <v>3</v>
      </c>
      <c r="F294" t="str">
        <f>_xlfn.XLOOKUP(C294,customers!$A$2:$A$1001,customers!$B$2:$B$1001,,0)</f>
        <v>Isidore Hussey</v>
      </c>
      <c r="G294" t="str">
        <f>IF(_xlfn.XLOOKUP(orders!C294,customers!A293:A1293,customers!C293:C1293,,0) = 0, "", _xlfn.XLOOKUP(orders!C294,customers!A293:A1293,customers!C293:C1293,,0))</f>
        <v>ihussey84@mapy.cz</v>
      </c>
      <c r="H294" t="str">
        <f>_xlfn.XLOOKUP(C294, customers!$A$1:$A$1001, customers!$G$1:$G$1001,,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4">
        <f>INDEX(products!$A$1:$G$49, MATCH(orders!$D294, products!$A$1:$A$49, 0), MATCH(orders!L$1, products!$A$1:$G$1, 0))</f>
        <v>5.97</v>
      </c>
      <c r="M294" s="4">
        <f t="shared" si="12"/>
        <v>17.91</v>
      </c>
      <c r="N294" t="str">
        <f t="shared" si="13"/>
        <v>Arabica</v>
      </c>
      <c r="O294" t="str">
        <f t="shared" si="14"/>
        <v>Dark</v>
      </c>
      <c r="P294" t="str">
        <f>_xlfn.XLOOKUP(Orders[[#This Row],[Customer ID]], customers!$A$1:$A$1001, customers!$I$1:$I$1001,, 0)</f>
        <v>No</v>
      </c>
    </row>
    <row r="295" spans="1:16" x14ac:dyDescent="0.3">
      <c r="A295" t="s">
        <v>2142</v>
      </c>
      <c r="B295" s="3">
        <v>44275</v>
      </c>
      <c r="C295" t="s">
        <v>2143</v>
      </c>
      <c r="D295" t="s">
        <v>6158</v>
      </c>
      <c r="E295">
        <v>5</v>
      </c>
      <c r="F295" t="str">
        <f>_xlfn.XLOOKUP(C295,customers!$A$2:$A$1001,customers!$B$2:$B$1001,,0)</f>
        <v>Cassie Pinkerton</v>
      </c>
      <c r="G295" t="str">
        <f>IF(_xlfn.XLOOKUP(orders!C295,customers!A294:A1294,customers!C294:C1294,,0) = 0, "", _xlfn.XLOOKUP(orders!C295,customers!A294:A1294,customers!C294:C1294,,0))</f>
        <v>cpinkerton85@upenn.edu</v>
      </c>
      <c r="H295" t="str">
        <f>_xlfn.XLOOKUP(C295, customers!$A$1:$A$1001, customers!$G$1:$G$1001,,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4">
        <f>INDEX(products!$A$1:$G$49, MATCH(orders!$D295, products!$A$1:$A$49, 0), MATCH(orders!L$1, products!$A$1:$G$1, 0))</f>
        <v>5.97</v>
      </c>
      <c r="M295" s="4">
        <f t="shared" si="12"/>
        <v>29.849999999999998</v>
      </c>
      <c r="N295" t="str">
        <f t="shared" si="13"/>
        <v>Arabica</v>
      </c>
      <c r="O295" t="str">
        <f t="shared" si="14"/>
        <v>Dark</v>
      </c>
      <c r="P295" t="str">
        <f>_xlfn.XLOOKUP(Orders[[#This Row],[Customer ID]], customers!$A$1:$A$1001, customers!$I$1:$I$1001,, 0)</f>
        <v>No</v>
      </c>
    </row>
    <row r="296" spans="1:16" x14ac:dyDescent="0.3">
      <c r="A296" t="s">
        <v>2148</v>
      </c>
      <c r="B296" s="3">
        <v>44659</v>
      </c>
      <c r="C296" t="s">
        <v>2149</v>
      </c>
      <c r="D296" t="s">
        <v>6171</v>
      </c>
      <c r="E296">
        <v>3</v>
      </c>
      <c r="F296" t="str">
        <f>_xlfn.XLOOKUP(C296,customers!$A$2:$A$1001,customers!$B$2:$B$1001,,0)</f>
        <v>Micki Fero</v>
      </c>
      <c r="G296" t="str">
        <f>IF(_xlfn.XLOOKUP(orders!C296,customers!A295:A1295,customers!C295:C1295,,0) = 0, "", _xlfn.XLOOKUP(orders!C296,customers!A295:A1295,customers!C295:C1295,,0))</f>
        <v/>
      </c>
      <c r="H296" t="str">
        <f>_xlfn.XLOOKUP(C296, customers!$A$1:$A$1001, customers!$G$1:$G$1001,,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4">
        <f>INDEX(products!$A$1:$G$49, MATCH(orders!$D296, products!$A$1:$A$49, 0), MATCH(orders!L$1, products!$A$1:$G$1, 0))</f>
        <v>14.85</v>
      </c>
      <c r="M296" s="4">
        <f t="shared" si="12"/>
        <v>44.55</v>
      </c>
      <c r="N296" t="str">
        <f t="shared" si="13"/>
        <v>Excelsa</v>
      </c>
      <c r="O296" t="str">
        <f t="shared" si="14"/>
        <v>Light</v>
      </c>
      <c r="P296" t="str">
        <f>_xlfn.XLOOKUP(Orders[[#This Row],[Customer ID]], customers!$A$1:$A$1001, customers!$I$1:$I$1001,, 0)</f>
        <v>No</v>
      </c>
    </row>
    <row r="297" spans="1:16" x14ac:dyDescent="0.3">
      <c r="A297" t="s">
        <v>2153</v>
      </c>
      <c r="B297" s="3">
        <v>44057</v>
      </c>
      <c r="C297" t="s">
        <v>2154</v>
      </c>
      <c r="D297" t="s">
        <v>6141</v>
      </c>
      <c r="E297">
        <v>2</v>
      </c>
      <c r="F297" t="str">
        <f>_xlfn.XLOOKUP(C297,customers!$A$2:$A$1001,customers!$B$2:$B$1001,,0)</f>
        <v>Cybill Graddell</v>
      </c>
      <c r="G297" t="str">
        <f>IF(_xlfn.XLOOKUP(orders!C297,customers!A296:A1296,customers!C296:C1296,,0) = 0, "", _xlfn.XLOOKUP(orders!C297,customers!A296:A1296,customers!C296:C1296,,0))</f>
        <v/>
      </c>
      <c r="H297" t="str">
        <f>_xlfn.XLOOKUP(C297, customers!$A$1:$A$1001, customers!$G$1:$G$1001,,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4">
        <f>INDEX(products!$A$1:$G$49, MATCH(orders!$D297, products!$A$1:$A$49, 0), MATCH(orders!L$1, products!$A$1:$G$1, 0))</f>
        <v>13.75</v>
      </c>
      <c r="M297" s="4">
        <f t="shared" si="12"/>
        <v>27.5</v>
      </c>
      <c r="N297" t="str">
        <f t="shared" si="13"/>
        <v>Excelsa</v>
      </c>
      <c r="O297" t="str">
        <f t="shared" si="14"/>
        <v>Medium</v>
      </c>
      <c r="P297" t="str">
        <f>_xlfn.XLOOKUP(Orders[[#This Row],[Customer ID]], customers!$A$1:$A$1001, customers!$I$1:$I$1001,, 0)</f>
        <v>No</v>
      </c>
    </row>
    <row r="298" spans="1:16" x14ac:dyDescent="0.3">
      <c r="A298" t="s">
        <v>2157</v>
      </c>
      <c r="B298" s="3">
        <v>43597</v>
      </c>
      <c r="C298" t="s">
        <v>2158</v>
      </c>
      <c r="D298" t="s">
        <v>6146</v>
      </c>
      <c r="E298">
        <v>6</v>
      </c>
      <c r="F298" t="str">
        <f>_xlfn.XLOOKUP(C298,customers!$A$2:$A$1001,customers!$B$2:$B$1001,,0)</f>
        <v>Dorian Vizor</v>
      </c>
      <c r="G298" t="str">
        <f>IF(_xlfn.XLOOKUP(orders!C298,customers!A297:A1297,customers!C297:C1297,,0) = 0, "", _xlfn.XLOOKUP(orders!C298,customers!A297:A1297,customers!C297:C1297,,0))</f>
        <v>dvizor88@furl.net</v>
      </c>
      <c r="H298" t="str">
        <f>_xlfn.XLOOKUP(C298, customers!$A$1:$A$1001, customers!$G$1:$G$1001,,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4">
        <f>INDEX(products!$A$1:$G$49, MATCH(orders!$D298, products!$A$1:$A$49, 0), MATCH(orders!L$1, products!$A$1:$G$1, 0))</f>
        <v>5.97</v>
      </c>
      <c r="M298" s="4">
        <f t="shared" si="12"/>
        <v>35.82</v>
      </c>
      <c r="N298" t="str">
        <f t="shared" si="13"/>
        <v>Robusta</v>
      </c>
      <c r="O298" t="str">
        <f t="shared" si="14"/>
        <v>Medium</v>
      </c>
      <c r="P298" t="str">
        <f>_xlfn.XLOOKUP(Orders[[#This Row],[Customer ID]], customers!$A$1:$A$1001, customers!$I$1:$I$1001,, 0)</f>
        <v>Yes</v>
      </c>
    </row>
    <row r="299" spans="1:16" x14ac:dyDescent="0.3">
      <c r="A299" t="s">
        <v>2163</v>
      </c>
      <c r="B299" s="3">
        <v>44258</v>
      </c>
      <c r="C299" t="s">
        <v>2164</v>
      </c>
      <c r="D299" t="s">
        <v>6172</v>
      </c>
      <c r="E299">
        <v>3</v>
      </c>
      <c r="F299" t="str">
        <f>_xlfn.XLOOKUP(C299,customers!$A$2:$A$1001,customers!$B$2:$B$1001,,0)</f>
        <v>Eddi Sedgebeer</v>
      </c>
      <c r="G299" t="str">
        <f>IF(_xlfn.XLOOKUP(orders!C299,customers!A298:A1298,customers!C298:C1298,,0) = 0, "", _xlfn.XLOOKUP(orders!C299,customers!A298:A1298,customers!C298:C1298,,0))</f>
        <v>esedgebeer89@oaic.gov.au</v>
      </c>
      <c r="H299" t="str">
        <f>_xlfn.XLOOKUP(C299, customers!$A$1:$A$1001, customers!$G$1:$G$1001,,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4">
        <f>INDEX(products!$A$1:$G$49, MATCH(orders!$D299, products!$A$1:$A$49, 0), MATCH(orders!L$1, products!$A$1:$G$1, 0))</f>
        <v>5.3699999999999992</v>
      </c>
      <c r="M299" s="4">
        <f t="shared" si="12"/>
        <v>16.11</v>
      </c>
      <c r="N299" t="str">
        <f t="shared" si="13"/>
        <v>Robusta</v>
      </c>
      <c r="O299" t="str">
        <f t="shared" si="14"/>
        <v>Dark</v>
      </c>
      <c r="P299" t="str">
        <f>_xlfn.XLOOKUP(Orders[[#This Row],[Customer ID]], customers!$A$1:$A$1001, customers!$I$1:$I$1001,, 0)</f>
        <v>Yes</v>
      </c>
    </row>
    <row r="300" spans="1:16" x14ac:dyDescent="0.3">
      <c r="A300" t="s">
        <v>2169</v>
      </c>
      <c r="B300" s="3">
        <v>43872</v>
      </c>
      <c r="C300" t="s">
        <v>2170</v>
      </c>
      <c r="D300" t="s">
        <v>6184</v>
      </c>
      <c r="E300">
        <v>6</v>
      </c>
      <c r="F300" t="str">
        <f>_xlfn.XLOOKUP(C300,customers!$A$2:$A$1001,customers!$B$2:$B$1001,,0)</f>
        <v>Ken Lestrange</v>
      </c>
      <c r="G300" t="str">
        <f>IF(_xlfn.XLOOKUP(orders!C300,customers!A299:A1299,customers!C299:C1299,,0) = 0, "", _xlfn.XLOOKUP(orders!C300,customers!A299:A1299,customers!C299:C1299,,0))</f>
        <v>klestrange8a@lulu.com</v>
      </c>
      <c r="H300" t="str">
        <f>_xlfn.XLOOKUP(C300, customers!$A$1:$A$1001, customers!$G$1:$G$1001,,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4">
        <f>INDEX(products!$A$1:$G$49, MATCH(orders!$D300, products!$A$1:$A$49, 0), MATCH(orders!L$1, products!$A$1:$G$1, 0))</f>
        <v>4.4550000000000001</v>
      </c>
      <c r="M300" s="4">
        <f t="shared" si="12"/>
        <v>26.73</v>
      </c>
      <c r="N300" t="str">
        <f t="shared" si="13"/>
        <v>Excelsa</v>
      </c>
      <c r="O300" t="str">
        <f t="shared" si="14"/>
        <v>Light</v>
      </c>
      <c r="P300" t="str">
        <f>_xlfn.XLOOKUP(Orders[[#This Row],[Customer ID]], customers!$A$1:$A$1001, customers!$I$1:$I$1001,, 0)</f>
        <v>Yes</v>
      </c>
    </row>
    <row r="301" spans="1:16" x14ac:dyDescent="0.3">
      <c r="A301" t="s">
        <v>2175</v>
      </c>
      <c r="B301" s="3">
        <v>43582</v>
      </c>
      <c r="C301" t="s">
        <v>2176</v>
      </c>
      <c r="D301" t="s">
        <v>6148</v>
      </c>
      <c r="E301">
        <v>6</v>
      </c>
      <c r="F301" t="str">
        <f>_xlfn.XLOOKUP(C301,customers!$A$2:$A$1001,customers!$B$2:$B$1001,,0)</f>
        <v>Lacee Tanti</v>
      </c>
      <c r="G301" t="str">
        <f>IF(_xlfn.XLOOKUP(orders!C301,customers!A300:A1300,customers!C300:C1300,,0) = 0, "", _xlfn.XLOOKUP(orders!C301,customers!A300:A1300,customers!C300:C1300,,0))</f>
        <v>ltanti8b@techcrunch.com</v>
      </c>
      <c r="H301" t="str">
        <f>_xlfn.XLOOKUP(C301, customers!$A$1:$A$1001, customers!$G$1:$G$1001,,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4">
        <f>INDEX(products!$A$1:$G$49, MATCH(orders!$D301, products!$A$1:$A$49, 0), MATCH(orders!L$1, products!$A$1:$G$1, 0))</f>
        <v>34.154999999999994</v>
      </c>
      <c r="M301" s="4">
        <f t="shared" si="12"/>
        <v>204.92999999999995</v>
      </c>
      <c r="N301" t="str">
        <f t="shared" si="13"/>
        <v>Excelsa</v>
      </c>
      <c r="O301" t="str">
        <f t="shared" si="14"/>
        <v>Light</v>
      </c>
      <c r="P301" t="str">
        <f>_xlfn.XLOOKUP(Orders[[#This Row],[Customer ID]], customers!$A$1:$A$1001, customers!$I$1:$I$1001,, 0)</f>
        <v>Yes</v>
      </c>
    </row>
    <row r="302" spans="1:16" x14ac:dyDescent="0.3">
      <c r="A302" t="s">
        <v>2181</v>
      </c>
      <c r="B302" s="3">
        <v>44646</v>
      </c>
      <c r="C302" t="s">
        <v>2182</v>
      </c>
      <c r="D302" t="s">
        <v>6140</v>
      </c>
      <c r="E302">
        <v>3</v>
      </c>
      <c r="F302" t="str">
        <f>_xlfn.XLOOKUP(C302,customers!$A$2:$A$1001,customers!$B$2:$B$1001,,0)</f>
        <v>Arel De Lasci</v>
      </c>
      <c r="G302" t="str">
        <f>IF(_xlfn.XLOOKUP(orders!C302,customers!A301:A1301,customers!C301:C1301,,0) = 0, "", _xlfn.XLOOKUP(orders!C302,customers!A301:A1301,customers!C301:C1301,,0))</f>
        <v>ade8c@1und1.de</v>
      </c>
      <c r="H302" t="str">
        <f>_xlfn.XLOOKUP(C302, customers!$A$1:$A$1001, customers!$G$1:$G$1001,,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4">
        <f>INDEX(products!$A$1:$G$49, MATCH(orders!$D302, products!$A$1:$A$49, 0), MATCH(orders!L$1, products!$A$1:$G$1, 0))</f>
        <v>12.95</v>
      </c>
      <c r="M302" s="4">
        <f t="shared" si="12"/>
        <v>38.849999999999994</v>
      </c>
      <c r="N302" t="str">
        <f t="shared" si="13"/>
        <v>Arabica</v>
      </c>
      <c r="O302" t="str">
        <f t="shared" si="14"/>
        <v>Light</v>
      </c>
      <c r="P302" t="str">
        <f>_xlfn.XLOOKUP(Orders[[#This Row],[Customer ID]], customers!$A$1:$A$1001, customers!$I$1:$I$1001,, 0)</f>
        <v>Yes</v>
      </c>
    </row>
    <row r="303" spans="1:16" x14ac:dyDescent="0.3">
      <c r="A303" t="s">
        <v>2187</v>
      </c>
      <c r="B303" s="3">
        <v>44102</v>
      </c>
      <c r="C303" t="s">
        <v>2188</v>
      </c>
      <c r="D303" t="s">
        <v>6150</v>
      </c>
      <c r="E303">
        <v>4</v>
      </c>
      <c r="F303" t="str">
        <f>_xlfn.XLOOKUP(C303,customers!$A$2:$A$1001,customers!$B$2:$B$1001,,0)</f>
        <v>Trescha Jedrachowicz</v>
      </c>
      <c r="G303" t="str">
        <f>IF(_xlfn.XLOOKUP(orders!C303,customers!A302:A1302,customers!C302:C1302,,0) = 0, "", _xlfn.XLOOKUP(orders!C303,customers!A302:A1302,customers!C302:C1302,,0))</f>
        <v>tjedrachowicz8d@acquirethisname.com</v>
      </c>
      <c r="H303" t="str">
        <f>_xlfn.XLOOKUP(C303, customers!$A$1:$A$1001, customers!$G$1:$G$1001,,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4">
        <f>INDEX(products!$A$1:$G$49, MATCH(orders!$D303, products!$A$1:$A$49, 0), MATCH(orders!L$1, products!$A$1:$G$1, 0))</f>
        <v>3.8849999999999998</v>
      </c>
      <c r="M303" s="4">
        <f t="shared" si="12"/>
        <v>15.54</v>
      </c>
      <c r="N303" t="str">
        <f t="shared" si="13"/>
        <v>Liberica</v>
      </c>
      <c r="O303" t="str">
        <f t="shared" si="14"/>
        <v>Dark</v>
      </c>
      <c r="P303" t="str">
        <f>_xlfn.XLOOKUP(Orders[[#This Row],[Customer ID]], customers!$A$1:$A$1001, customers!$I$1:$I$1001,, 0)</f>
        <v>Yes</v>
      </c>
    </row>
    <row r="304" spans="1:16" x14ac:dyDescent="0.3">
      <c r="A304" t="s">
        <v>2193</v>
      </c>
      <c r="B304" s="3">
        <v>43762</v>
      </c>
      <c r="C304" t="s">
        <v>2194</v>
      </c>
      <c r="D304" t="s">
        <v>6157</v>
      </c>
      <c r="E304">
        <v>1</v>
      </c>
      <c r="F304" t="str">
        <f>_xlfn.XLOOKUP(C304,customers!$A$2:$A$1001,customers!$B$2:$B$1001,,0)</f>
        <v>Perkin Stonner</v>
      </c>
      <c r="G304" t="str">
        <f>IF(_xlfn.XLOOKUP(orders!C304,customers!A303:A1303,customers!C303:C1303,,0) = 0, "", _xlfn.XLOOKUP(orders!C304,customers!A303:A1303,customers!C303:C1303,,0))</f>
        <v>pstonner8e@moonfruit.com</v>
      </c>
      <c r="H304" t="str">
        <f>_xlfn.XLOOKUP(C304, customers!$A$1:$A$1001, customers!$G$1:$G$1001,,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4">
        <f>INDEX(products!$A$1:$G$49, MATCH(orders!$D304, products!$A$1:$A$49, 0), MATCH(orders!L$1, products!$A$1:$G$1, 0))</f>
        <v>6.75</v>
      </c>
      <c r="M304" s="4">
        <f t="shared" si="12"/>
        <v>6.75</v>
      </c>
      <c r="N304" t="str">
        <f t="shared" si="13"/>
        <v>Arabica</v>
      </c>
      <c r="O304" t="str">
        <f t="shared" si="14"/>
        <v>Medium</v>
      </c>
      <c r="P304" t="str">
        <f>_xlfn.XLOOKUP(Orders[[#This Row],[Customer ID]], customers!$A$1:$A$1001, customers!$I$1:$I$1001,, 0)</f>
        <v>No</v>
      </c>
    </row>
    <row r="305" spans="1:16" x14ac:dyDescent="0.3">
      <c r="A305" t="s">
        <v>2199</v>
      </c>
      <c r="B305" s="3">
        <v>44412</v>
      </c>
      <c r="C305" t="s">
        <v>2200</v>
      </c>
      <c r="D305" t="s">
        <v>6185</v>
      </c>
      <c r="E305">
        <v>4</v>
      </c>
      <c r="F305" t="str">
        <f>_xlfn.XLOOKUP(C305,customers!$A$2:$A$1001,customers!$B$2:$B$1001,,0)</f>
        <v>Darrin Tingly</v>
      </c>
      <c r="G305" t="str">
        <f>IF(_xlfn.XLOOKUP(orders!C305,customers!A304:A1304,customers!C304:C1304,,0) = 0, "", _xlfn.XLOOKUP(orders!C305,customers!A304:A1304,customers!C304:C1304,,0))</f>
        <v>dtingly8f@goo.ne.jp</v>
      </c>
      <c r="H305" t="str">
        <f>_xlfn.XLOOKUP(C305, customers!$A$1:$A$1001, customers!$G$1:$G$1001,,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4">
        <f>INDEX(products!$A$1:$G$49, MATCH(orders!$D305, products!$A$1:$A$49, 0), MATCH(orders!L$1, products!$A$1:$G$1, 0))</f>
        <v>27.945</v>
      </c>
      <c r="M305" s="4">
        <f t="shared" si="12"/>
        <v>111.78</v>
      </c>
      <c r="N305" t="str">
        <f t="shared" si="13"/>
        <v>Excelsa</v>
      </c>
      <c r="O305" t="str">
        <f t="shared" si="14"/>
        <v>Dark</v>
      </c>
      <c r="P305" t="str">
        <f>_xlfn.XLOOKUP(Orders[[#This Row],[Customer ID]], customers!$A$1:$A$1001, customers!$I$1:$I$1001,, 0)</f>
        <v>Yes</v>
      </c>
    </row>
    <row r="306" spans="1:16" x14ac:dyDescent="0.3">
      <c r="A306" t="s">
        <v>2204</v>
      </c>
      <c r="B306" s="3">
        <v>43828</v>
      </c>
      <c r="C306" t="s">
        <v>2245</v>
      </c>
      <c r="D306" t="s">
        <v>6167</v>
      </c>
      <c r="E306">
        <v>1</v>
      </c>
      <c r="F306" t="str">
        <f>_xlfn.XLOOKUP(C306,customers!$A$2:$A$1001,customers!$B$2:$B$1001,,0)</f>
        <v>Claudetta Rushe</v>
      </c>
      <c r="G306" t="str">
        <f>IF(_xlfn.XLOOKUP(orders!C306,customers!A305:A1305,customers!C305:C1305,,0) = 0, "", _xlfn.XLOOKUP(orders!C306,customers!A305:A1305,customers!C305:C1305,,0))</f>
        <v>crushe8n@about.me</v>
      </c>
      <c r="H306" t="str">
        <f>_xlfn.XLOOKUP(C306, customers!$A$1:$A$1001, customers!$G$1:$G$1001,,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4">
        <f>INDEX(products!$A$1:$G$49, MATCH(orders!$D306, products!$A$1:$A$49, 0), MATCH(orders!L$1, products!$A$1:$G$1, 0))</f>
        <v>3.8849999999999998</v>
      </c>
      <c r="M306" s="4">
        <f t="shared" si="12"/>
        <v>3.8849999999999998</v>
      </c>
      <c r="N306" t="str">
        <f t="shared" si="13"/>
        <v>Arabica</v>
      </c>
      <c r="O306" t="str">
        <f t="shared" si="14"/>
        <v>Light</v>
      </c>
      <c r="P306" t="str">
        <f>_xlfn.XLOOKUP(Orders[[#This Row],[Customer ID]], customers!$A$1:$A$1001, customers!$I$1:$I$1001,, 0)</f>
        <v>Yes</v>
      </c>
    </row>
    <row r="307" spans="1:16" x14ac:dyDescent="0.3">
      <c r="A307" t="s">
        <v>2209</v>
      </c>
      <c r="B307" s="3">
        <v>43796</v>
      </c>
      <c r="C307" t="s">
        <v>2210</v>
      </c>
      <c r="D307" t="s">
        <v>6159</v>
      </c>
      <c r="E307">
        <v>5</v>
      </c>
      <c r="F307" t="str">
        <f>_xlfn.XLOOKUP(C307,customers!$A$2:$A$1001,customers!$B$2:$B$1001,,0)</f>
        <v>Benn Checci</v>
      </c>
      <c r="G307" t="str">
        <f>IF(_xlfn.XLOOKUP(orders!C307,customers!A306:A1306,customers!C306:C1306,,0) = 0, "", _xlfn.XLOOKUP(orders!C307,customers!A306:A1306,customers!C306:C1306,,0))</f>
        <v>bchecci8h@usa.gov</v>
      </c>
      <c r="H307" t="str">
        <f>_xlfn.XLOOKUP(C307, customers!$A$1:$A$1001, customers!$G$1:$G$1001,,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4">
        <f>INDEX(products!$A$1:$G$49, MATCH(orders!$D307, products!$A$1:$A$49, 0), MATCH(orders!L$1, products!$A$1:$G$1, 0))</f>
        <v>4.3650000000000002</v>
      </c>
      <c r="M307" s="4">
        <f t="shared" si="12"/>
        <v>21.825000000000003</v>
      </c>
      <c r="N307" t="str">
        <f t="shared" si="13"/>
        <v>Liberica</v>
      </c>
      <c r="O307" t="str">
        <f t="shared" si="14"/>
        <v>Medium</v>
      </c>
      <c r="P307" t="str">
        <f>_xlfn.XLOOKUP(Orders[[#This Row],[Customer ID]], customers!$A$1:$A$1001, customers!$I$1:$I$1001,, 0)</f>
        <v>No</v>
      </c>
    </row>
    <row r="308" spans="1:16" x14ac:dyDescent="0.3">
      <c r="A308" t="s">
        <v>2215</v>
      </c>
      <c r="B308" s="3">
        <v>43890</v>
      </c>
      <c r="C308" t="s">
        <v>2216</v>
      </c>
      <c r="D308" t="s">
        <v>6174</v>
      </c>
      <c r="E308">
        <v>5</v>
      </c>
      <c r="F308" t="str">
        <f>_xlfn.XLOOKUP(C308,customers!$A$2:$A$1001,customers!$B$2:$B$1001,,0)</f>
        <v>Janifer Bagot</v>
      </c>
      <c r="G308" t="str">
        <f>IF(_xlfn.XLOOKUP(orders!C308,customers!A307:A1307,customers!C307:C1307,,0) = 0, "", _xlfn.XLOOKUP(orders!C308,customers!A307:A1307,customers!C307:C1307,,0))</f>
        <v>jbagot8i@mac.com</v>
      </c>
      <c r="H308" t="str">
        <f>_xlfn.XLOOKUP(C308, customers!$A$1:$A$1001, customers!$G$1:$G$1001,,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4">
        <f>INDEX(products!$A$1:$G$49, MATCH(orders!$D308, products!$A$1:$A$49, 0), MATCH(orders!L$1, products!$A$1:$G$1, 0))</f>
        <v>2.9849999999999999</v>
      </c>
      <c r="M308" s="4">
        <f t="shared" si="12"/>
        <v>14.924999999999999</v>
      </c>
      <c r="N308" t="str">
        <f t="shared" si="13"/>
        <v>Robusta</v>
      </c>
      <c r="O308" t="str">
        <f t="shared" si="14"/>
        <v>Medium</v>
      </c>
      <c r="P308" t="str">
        <f>_xlfn.XLOOKUP(Orders[[#This Row],[Customer ID]], customers!$A$1:$A$1001, customers!$I$1:$I$1001,, 0)</f>
        <v>No</v>
      </c>
    </row>
    <row r="309" spans="1:16" x14ac:dyDescent="0.3">
      <c r="A309" t="s">
        <v>2221</v>
      </c>
      <c r="B309" s="3">
        <v>44227</v>
      </c>
      <c r="C309" t="s">
        <v>2222</v>
      </c>
      <c r="D309" t="s">
        <v>6155</v>
      </c>
      <c r="E309">
        <v>3</v>
      </c>
      <c r="F309" t="str">
        <f>_xlfn.XLOOKUP(C309,customers!$A$2:$A$1001,customers!$B$2:$B$1001,,0)</f>
        <v>Ermin Beeble</v>
      </c>
      <c r="G309" t="str">
        <f>IF(_xlfn.XLOOKUP(orders!C309,customers!A308:A1308,customers!C308:C1308,,0) = 0, "", _xlfn.XLOOKUP(orders!C309,customers!A308:A1308,customers!C308:C1308,,0))</f>
        <v>ebeeble8j@soundcloud.com</v>
      </c>
      <c r="H309" t="str">
        <f>_xlfn.XLOOKUP(C309, customers!$A$1:$A$1001, customers!$G$1:$G$1001,,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4">
        <f>INDEX(products!$A$1:$G$49, MATCH(orders!$D309, products!$A$1:$A$49, 0), MATCH(orders!L$1, products!$A$1:$G$1, 0))</f>
        <v>11.25</v>
      </c>
      <c r="M309" s="4">
        <f t="shared" si="12"/>
        <v>33.75</v>
      </c>
      <c r="N309" t="str">
        <f t="shared" si="13"/>
        <v>Arabica</v>
      </c>
      <c r="O309" t="str">
        <f t="shared" si="14"/>
        <v>Medium</v>
      </c>
      <c r="P309" t="str">
        <f>_xlfn.XLOOKUP(Orders[[#This Row],[Customer ID]], customers!$A$1:$A$1001, customers!$I$1:$I$1001,, 0)</f>
        <v>Yes</v>
      </c>
    </row>
    <row r="310" spans="1:16" x14ac:dyDescent="0.3">
      <c r="A310" t="s">
        <v>2227</v>
      </c>
      <c r="B310" s="3">
        <v>44729</v>
      </c>
      <c r="C310" t="s">
        <v>2228</v>
      </c>
      <c r="D310" t="s">
        <v>6155</v>
      </c>
      <c r="E310">
        <v>3</v>
      </c>
      <c r="F310" t="str">
        <f>_xlfn.XLOOKUP(C310,customers!$A$2:$A$1001,customers!$B$2:$B$1001,,0)</f>
        <v>Cos Fluin</v>
      </c>
      <c r="G310" t="str">
        <f>IF(_xlfn.XLOOKUP(orders!C310,customers!A309:A1309,customers!C309:C1309,,0) = 0, "", _xlfn.XLOOKUP(orders!C310,customers!A309:A1309,customers!C309:C1309,,0))</f>
        <v>cfluin8k@flickr.com</v>
      </c>
      <c r="H310" t="str">
        <f>_xlfn.XLOOKUP(C310, customers!$A$1:$A$1001, customers!$G$1:$G$1001,,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4">
        <f>INDEX(products!$A$1:$G$49, MATCH(orders!$D310, products!$A$1:$A$49, 0), MATCH(orders!L$1, products!$A$1:$G$1, 0))</f>
        <v>11.25</v>
      </c>
      <c r="M310" s="4">
        <f t="shared" si="12"/>
        <v>33.75</v>
      </c>
      <c r="N310" t="str">
        <f t="shared" si="13"/>
        <v>Arabica</v>
      </c>
      <c r="O310" t="str">
        <f t="shared" si="14"/>
        <v>Medium</v>
      </c>
      <c r="P310" t="str">
        <f>_xlfn.XLOOKUP(Orders[[#This Row],[Customer ID]], customers!$A$1:$A$1001, customers!$I$1:$I$1001,, 0)</f>
        <v>No</v>
      </c>
    </row>
    <row r="311" spans="1:16" x14ac:dyDescent="0.3">
      <c r="A311" t="s">
        <v>2232</v>
      </c>
      <c r="B311" s="3">
        <v>43864</v>
      </c>
      <c r="C311" t="s">
        <v>2233</v>
      </c>
      <c r="D311" t="s">
        <v>6159</v>
      </c>
      <c r="E311">
        <v>6</v>
      </c>
      <c r="F311" t="str">
        <f>_xlfn.XLOOKUP(C311,customers!$A$2:$A$1001,customers!$B$2:$B$1001,,0)</f>
        <v>Eveleen Bletsor</v>
      </c>
      <c r="G311" t="str">
        <f>IF(_xlfn.XLOOKUP(orders!C311,customers!A310:A1310,customers!C310:C1310,,0) = 0, "", _xlfn.XLOOKUP(orders!C311,customers!A310:A1310,customers!C310:C1310,,0))</f>
        <v>ebletsor8l@vinaora.com</v>
      </c>
      <c r="H311" t="str">
        <f>_xlfn.XLOOKUP(C311, customers!$A$1:$A$1001, customers!$G$1:$G$1001,,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4">
        <f>INDEX(products!$A$1:$G$49, MATCH(orders!$D311, products!$A$1:$A$49, 0), MATCH(orders!L$1, products!$A$1:$G$1, 0))</f>
        <v>4.3650000000000002</v>
      </c>
      <c r="M311" s="4">
        <f t="shared" si="12"/>
        <v>26.19</v>
      </c>
      <c r="N311" t="str">
        <f t="shared" si="13"/>
        <v>Liberica</v>
      </c>
      <c r="O311" t="str">
        <f t="shared" si="14"/>
        <v>Medium</v>
      </c>
      <c r="P311" t="str">
        <f>_xlfn.XLOOKUP(Orders[[#This Row],[Customer ID]], customers!$A$1:$A$1001, customers!$I$1:$I$1001,, 0)</f>
        <v>Yes</v>
      </c>
    </row>
    <row r="312" spans="1:16" x14ac:dyDescent="0.3">
      <c r="A312" t="s">
        <v>2238</v>
      </c>
      <c r="B312" s="3">
        <v>44586</v>
      </c>
      <c r="C312" t="s">
        <v>2239</v>
      </c>
      <c r="D312" t="s">
        <v>6171</v>
      </c>
      <c r="E312">
        <v>1</v>
      </c>
      <c r="F312" t="str">
        <f>_xlfn.XLOOKUP(C312,customers!$A$2:$A$1001,customers!$B$2:$B$1001,,0)</f>
        <v>Paola Brydell</v>
      </c>
      <c r="G312" t="str">
        <f>IF(_xlfn.XLOOKUP(orders!C312,customers!A311:A1311,customers!C311:C1311,,0) = 0, "", _xlfn.XLOOKUP(orders!C312,customers!A311:A1311,customers!C311:C1311,,0))</f>
        <v>pbrydell8m@bloglovin.com</v>
      </c>
      <c r="H312" t="str">
        <f>_xlfn.XLOOKUP(C312, customers!$A$1:$A$1001, customers!$G$1:$G$1001,,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4">
        <f>INDEX(products!$A$1:$G$49, MATCH(orders!$D312, products!$A$1:$A$49, 0), MATCH(orders!L$1, products!$A$1:$G$1, 0))</f>
        <v>14.85</v>
      </c>
      <c r="M312" s="4">
        <f t="shared" si="12"/>
        <v>14.85</v>
      </c>
      <c r="N312" t="str">
        <f t="shared" si="13"/>
        <v>Excelsa</v>
      </c>
      <c r="O312" t="str">
        <f t="shared" si="14"/>
        <v>Light</v>
      </c>
      <c r="P312" t="str">
        <f>_xlfn.XLOOKUP(Orders[[#This Row],[Customer ID]], customers!$A$1:$A$1001, customers!$I$1:$I$1001,, 0)</f>
        <v>No</v>
      </c>
    </row>
    <row r="313" spans="1:16" x14ac:dyDescent="0.3">
      <c r="A313" t="s">
        <v>2244</v>
      </c>
      <c r="B313" s="3">
        <v>43951</v>
      </c>
      <c r="C313" t="s">
        <v>2245</v>
      </c>
      <c r="D313" t="s">
        <v>6166</v>
      </c>
      <c r="E313">
        <v>6</v>
      </c>
      <c r="F313" t="str">
        <f>_xlfn.XLOOKUP(C313,customers!$A$2:$A$1001,customers!$B$2:$B$1001,,0)</f>
        <v>Claudetta Rushe</v>
      </c>
      <c r="G313" t="str">
        <f>IF(_xlfn.XLOOKUP(orders!C313,customers!A312:A1312,customers!C312:C1312,,0) = 0, "", _xlfn.XLOOKUP(orders!C313,customers!A312:A1312,customers!C312:C1312,,0))</f>
        <v>crushe8n@about.me</v>
      </c>
      <c r="H313" t="str">
        <f>_xlfn.XLOOKUP(C313, customers!$A$1:$A$1001, customers!$G$1:$G$1001,,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4">
        <f>INDEX(products!$A$1:$G$49, MATCH(orders!$D313, products!$A$1:$A$49, 0), MATCH(orders!L$1, products!$A$1:$G$1, 0))</f>
        <v>31.624999999999996</v>
      </c>
      <c r="M313" s="4">
        <f t="shared" si="12"/>
        <v>189.74999999999997</v>
      </c>
      <c r="N313" t="str">
        <f t="shared" si="13"/>
        <v>Excelsa</v>
      </c>
      <c r="O313" t="str">
        <f t="shared" si="14"/>
        <v>Medium</v>
      </c>
      <c r="P313" t="str">
        <f>_xlfn.XLOOKUP(Orders[[#This Row],[Customer ID]], customers!$A$1:$A$1001, customers!$I$1:$I$1001,, 0)</f>
        <v>Yes</v>
      </c>
    </row>
    <row r="314" spans="1:16" x14ac:dyDescent="0.3">
      <c r="A314" t="s">
        <v>2250</v>
      </c>
      <c r="B314" s="3">
        <v>44317</v>
      </c>
      <c r="C314" t="s">
        <v>2251</v>
      </c>
      <c r="D314" t="s">
        <v>6146</v>
      </c>
      <c r="E314">
        <v>1</v>
      </c>
      <c r="F314" t="str">
        <f>_xlfn.XLOOKUP(C314,customers!$A$2:$A$1001,customers!$B$2:$B$1001,,0)</f>
        <v>Natka Leethem</v>
      </c>
      <c r="G314" t="str">
        <f>IF(_xlfn.XLOOKUP(orders!C314,customers!A313:A1313,customers!C313:C1313,,0) = 0, "", _xlfn.XLOOKUP(orders!C314,customers!A313:A1313,customers!C313:C1313,,0))</f>
        <v>nleethem8o@mac.com</v>
      </c>
      <c r="H314" t="str">
        <f>_xlfn.XLOOKUP(C314, customers!$A$1:$A$1001, customers!$G$1:$G$1001,,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4">
        <f>INDEX(products!$A$1:$G$49, MATCH(orders!$D314, products!$A$1:$A$49, 0), MATCH(orders!L$1, products!$A$1:$G$1, 0))</f>
        <v>5.97</v>
      </c>
      <c r="M314" s="4">
        <f t="shared" si="12"/>
        <v>5.97</v>
      </c>
      <c r="N314" t="str">
        <f t="shared" si="13"/>
        <v>Robusta</v>
      </c>
      <c r="O314" t="str">
        <f t="shared" si="14"/>
        <v>Medium</v>
      </c>
      <c r="P314" t="str">
        <f>_xlfn.XLOOKUP(Orders[[#This Row],[Customer ID]], customers!$A$1:$A$1001, customers!$I$1:$I$1001,, 0)</f>
        <v>Yes</v>
      </c>
    </row>
    <row r="315" spans="1:16" x14ac:dyDescent="0.3">
      <c r="A315" t="s">
        <v>2256</v>
      </c>
      <c r="B315" s="3">
        <v>44497</v>
      </c>
      <c r="C315" t="s">
        <v>2257</v>
      </c>
      <c r="D315" t="s">
        <v>6138</v>
      </c>
      <c r="E315">
        <v>3</v>
      </c>
      <c r="F315" t="str">
        <f>_xlfn.XLOOKUP(C315,customers!$A$2:$A$1001,customers!$B$2:$B$1001,,0)</f>
        <v>Ailene Nesfield</v>
      </c>
      <c r="G315" t="str">
        <f>IF(_xlfn.XLOOKUP(orders!C315,customers!A314:A1314,customers!C314:C1314,,0) = 0, "", _xlfn.XLOOKUP(orders!C315,customers!A314:A1314,customers!C314:C1314,,0))</f>
        <v>anesfield8p@people.com.cn</v>
      </c>
      <c r="H315" t="str">
        <f>_xlfn.XLOOKUP(C315, customers!$A$1:$A$1001, customers!$G$1:$G$1001,,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4">
        <f>INDEX(products!$A$1:$G$49, MATCH(orders!$D315, products!$A$1:$A$49, 0), MATCH(orders!L$1, products!$A$1:$G$1, 0))</f>
        <v>9.9499999999999993</v>
      </c>
      <c r="M315" s="4">
        <f t="shared" si="12"/>
        <v>29.849999999999998</v>
      </c>
      <c r="N315" t="str">
        <f t="shared" si="13"/>
        <v>Robusta</v>
      </c>
      <c r="O315" t="str">
        <f t="shared" si="14"/>
        <v>Medium</v>
      </c>
      <c r="P315" t="str">
        <f>_xlfn.XLOOKUP(Orders[[#This Row],[Customer ID]], customers!$A$1:$A$1001, customers!$I$1:$I$1001,, 0)</f>
        <v>Yes</v>
      </c>
    </row>
    <row r="316" spans="1:16" x14ac:dyDescent="0.3">
      <c r="A316" t="s">
        <v>2262</v>
      </c>
      <c r="B316" s="3">
        <v>44437</v>
      </c>
      <c r="C316" t="s">
        <v>2263</v>
      </c>
      <c r="D316" t="s">
        <v>6177</v>
      </c>
      <c r="E316">
        <v>5</v>
      </c>
      <c r="F316" t="str">
        <f>_xlfn.XLOOKUP(C316,customers!$A$2:$A$1001,customers!$B$2:$B$1001,,0)</f>
        <v>Stacy Pickworth</v>
      </c>
      <c r="G316" t="str">
        <f>IF(_xlfn.XLOOKUP(orders!C316,customers!A315:A1315,customers!C315:C1315,,0) = 0, "", _xlfn.XLOOKUP(orders!C316,customers!A315:A1315,customers!C315:C1315,,0))</f>
        <v/>
      </c>
      <c r="H316" t="str">
        <f>_xlfn.XLOOKUP(C316, customers!$A$1:$A$1001, customers!$G$1:$G$1001,,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4">
        <f>INDEX(products!$A$1:$G$49, MATCH(orders!$D316, products!$A$1:$A$49, 0), MATCH(orders!L$1, products!$A$1:$G$1, 0))</f>
        <v>8.9499999999999993</v>
      </c>
      <c r="M316" s="4">
        <f t="shared" si="12"/>
        <v>44.75</v>
      </c>
      <c r="N316" t="str">
        <f t="shared" si="13"/>
        <v>Robusta</v>
      </c>
      <c r="O316" t="str">
        <f t="shared" si="14"/>
        <v>Dark</v>
      </c>
      <c r="P316" t="str">
        <f>_xlfn.XLOOKUP(Orders[[#This Row],[Customer ID]], customers!$A$1:$A$1001, customers!$I$1:$I$1001,, 0)</f>
        <v>No</v>
      </c>
    </row>
    <row r="317" spans="1:16" x14ac:dyDescent="0.3">
      <c r="A317" t="s">
        <v>2267</v>
      </c>
      <c r="B317" s="3">
        <v>43826</v>
      </c>
      <c r="C317" t="s">
        <v>2268</v>
      </c>
      <c r="D317" t="s">
        <v>6148</v>
      </c>
      <c r="E317">
        <v>1</v>
      </c>
      <c r="F317" t="str">
        <f>_xlfn.XLOOKUP(C317,customers!$A$2:$A$1001,customers!$B$2:$B$1001,,0)</f>
        <v>Melli Brockway</v>
      </c>
      <c r="G317" t="str">
        <f>IF(_xlfn.XLOOKUP(orders!C317,customers!A316:A1316,customers!C316:C1316,,0) = 0, "", _xlfn.XLOOKUP(orders!C317,customers!A316:A1316,customers!C316:C1316,,0))</f>
        <v>mbrockway8r@ibm.com</v>
      </c>
      <c r="H317" t="str">
        <f>_xlfn.XLOOKUP(C317, customers!$A$1:$A$1001, customers!$G$1:$G$1001,,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4">
        <f>INDEX(products!$A$1:$G$49, MATCH(orders!$D317, products!$A$1:$A$49, 0), MATCH(orders!L$1, products!$A$1:$G$1, 0))</f>
        <v>34.154999999999994</v>
      </c>
      <c r="M317" s="4">
        <f t="shared" si="12"/>
        <v>34.154999999999994</v>
      </c>
      <c r="N317" t="str">
        <f t="shared" si="13"/>
        <v>Excelsa</v>
      </c>
      <c r="O317" t="str">
        <f t="shared" si="14"/>
        <v>Light</v>
      </c>
      <c r="P317" t="str">
        <f>_xlfn.XLOOKUP(Orders[[#This Row],[Customer ID]], customers!$A$1:$A$1001, customers!$I$1:$I$1001,, 0)</f>
        <v>Yes</v>
      </c>
    </row>
    <row r="318" spans="1:16" x14ac:dyDescent="0.3">
      <c r="A318" t="s">
        <v>2273</v>
      </c>
      <c r="B318" s="3">
        <v>43641</v>
      </c>
      <c r="C318" t="s">
        <v>2274</v>
      </c>
      <c r="D318" t="s">
        <v>6148</v>
      </c>
      <c r="E318">
        <v>6</v>
      </c>
      <c r="F318" t="str">
        <f>_xlfn.XLOOKUP(C318,customers!$A$2:$A$1001,customers!$B$2:$B$1001,,0)</f>
        <v>Nanny Lush</v>
      </c>
      <c r="G318" t="str">
        <f>IF(_xlfn.XLOOKUP(orders!C318,customers!A317:A1317,customers!C317:C1317,,0) = 0, "", _xlfn.XLOOKUP(orders!C318,customers!A317:A1317,customers!C317:C1317,,0))</f>
        <v>nlush8s@dedecms.com</v>
      </c>
      <c r="H318" t="str">
        <f>_xlfn.XLOOKUP(C318, customers!$A$1:$A$1001, customers!$G$1:$G$1001,,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4">
        <f>INDEX(products!$A$1:$G$49, MATCH(orders!$D318, products!$A$1:$A$49, 0), MATCH(orders!L$1, products!$A$1:$G$1, 0))</f>
        <v>34.154999999999994</v>
      </c>
      <c r="M318" s="4">
        <f t="shared" si="12"/>
        <v>204.92999999999995</v>
      </c>
      <c r="N318" t="str">
        <f t="shared" si="13"/>
        <v>Excelsa</v>
      </c>
      <c r="O318" t="str">
        <f t="shared" si="14"/>
        <v>Light</v>
      </c>
      <c r="P318" t="str">
        <f>_xlfn.XLOOKUP(Orders[[#This Row],[Customer ID]], customers!$A$1:$A$1001, customers!$I$1:$I$1001,, 0)</f>
        <v>No</v>
      </c>
    </row>
    <row r="319" spans="1:16" x14ac:dyDescent="0.3">
      <c r="A319" t="s">
        <v>2279</v>
      </c>
      <c r="B319" s="3">
        <v>43526</v>
      </c>
      <c r="C319" t="s">
        <v>2280</v>
      </c>
      <c r="D319" t="s">
        <v>6144</v>
      </c>
      <c r="E319">
        <v>3</v>
      </c>
      <c r="F319" t="str">
        <f>_xlfn.XLOOKUP(C319,customers!$A$2:$A$1001,customers!$B$2:$B$1001,,0)</f>
        <v>Selma McMillian</v>
      </c>
      <c r="G319" t="str">
        <f>IF(_xlfn.XLOOKUP(orders!C319,customers!A318:A1318,customers!C318:C1318,,0) = 0, "", _xlfn.XLOOKUP(orders!C319,customers!A318:A1318,customers!C318:C1318,,0))</f>
        <v>smcmillian8t@csmonitor.com</v>
      </c>
      <c r="H319" t="str">
        <f>_xlfn.XLOOKUP(C319, customers!$A$1:$A$1001, customers!$G$1:$G$1001,,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4">
        <f>INDEX(products!$A$1:$G$49, MATCH(orders!$D319, products!$A$1:$A$49, 0), MATCH(orders!L$1, products!$A$1:$G$1, 0))</f>
        <v>7.29</v>
      </c>
      <c r="M319" s="4">
        <f t="shared" si="12"/>
        <v>21.87</v>
      </c>
      <c r="N319" t="str">
        <f t="shared" si="13"/>
        <v>Excelsa</v>
      </c>
      <c r="O319" t="str">
        <f t="shared" si="14"/>
        <v>Dark</v>
      </c>
      <c r="P319" t="str">
        <f>_xlfn.XLOOKUP(Orders[[#This Row],[Customer ID]], customers!$A$1:$A$1001, customers!$I$1:$I$1001,, 0)</f>
        <v>No</v>
      </c>
    </row>
    <row r="320" spans="1:16" x14ac:dyDescent="0.3">
      <c r="A320" t="s">
        <v>2285</v>
      </c>
      <c r="B320" s="3">
        <v>44563</v>
      </c>
      <c r="C320" t="s">
        <v>2286</v>
      </c>
      <c r="D320" t="s">
        <v>6175</v>
      </c>
      <c r="E320">
        <v>2</v>
      </c>
      <c r="F320" t="str">
        <f>_xlfn.XLOOKUP(C320,customers!$A$2:$A$1001,customers!$B$2:$B$1001,,0)</f>
        <v>Tess Bennison</v>
      </c>
      <c r="G320" t="str">
        <f>IF(_xlfn.XLOOKUP(orders!C320,customers!A319:A1319,customers!C319:C1319,,0) = 0, "", _xlfn.XLOOKUP(orders!C320,customers!A319:A1319,customers!C319:C1319,,0))</f>
        <v>tbennison8u@google.cn</v>
      </c>
      <c r="H320" t="str">
        <f>_xlfn.XLOOKUP(C320, customers!$A$1:$A$1001, customers!$G$1:$G$1001,,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4">
        <f>INDEX(products!$A$1:$G$49, MATCH(orders!$D320, products!$A$1:$A$49, 0), MATCH(orders!L$1, products!$A$1:$G$1, 0))</f>
        <v>25.874999999999996</v>
      </c>
      <c r="M320" s="4">
        <f t="shared" si="12"/>
        <v>51.749999999999993</v>
      </c>
      <c r="N320" t="str">
        <f t="shared" si="13"/>
        <v>Arabica</v>
      </c>
      <c r="O320" t="str">
        <f t="shared" si="14"/>
        <v>Medium</v>
      </c>
      <c r="P320" t="str">
        <f>_xlfn.XLOOKUP(Orders[[#This Row],[Customer ID]], customers!$A$1:$A$1001, customers!$I$1:$I$1001,, 0)</f>
        <v>Yes</v>
      </c>
    </row>
    <row r="321" spans="1:16" x14ac:dyDescent="0.3">
      <c r="A321" t="s">
        <v>2291</v>
      </c>
      <c r="B321" s="3">
        <v>43676</v>
      </c>
      <c r="C321" t="s">
        <v>2292</v>
      </c>
      <c r="D321" t="s">
        <v>6156</v>
      </c>
      <c r="E321">
        <v>2</v>
      </c>
      <c r="F321" t="str">
        <f>_xlfn.XLOOKUP(C321,customers!$A$2:$A$1001,customers!$B$2:$B$1001,,0)</f>
        <v>Gabie Tweed</v>
      </c>
      <c r="G321" t="str">
        <f>IF(_xlfn.XLOOKUP(orders!C321,customers!A320:A1320,customers!C320:C1320,,0) = 0, "", _xlfn.XLOOKUP(orders!C321,customers!A320:A1320,customers!C320:C1320,,0))</f>
        <v>gtweed8v@yolasite.com</v>
      </c>
      <c r="H321" t="str">
        <f>_xlfn.XLOOKUP(C321, customers!$A$1:$A$1001, customers!$G$1:$G$1001,,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4">
        <f>INDEX(products!$A$1:$G$49, MATCH(orders!$D321, products!$A$1:$A$49, 0), MATCH(orders!L$1, products!$A$1:$G$1, 0))</f>
        <v>4.125</v>
      </c>
      <c r="M321" s="4">
        <f t="shared" si="12"/>
        <v>8.25</v>
      </c>
      <c r="N321" t="str">
        <f t="shared" si="13"/>
        <v>Excelsa</v>
      </c>
      <c r="O321" t="str">
        <f t="shared" si="14"/>
        <v>Medium</v>
      </c>
      <c r="P321" t="str">
        <f>_xlfn.XLOOKUP(Orders[[#This Row],[Customer ID]], customers!$A$1:$A$1001, customers!$I$1:$I$1001,, 0)</f>
        <v>Yes</v>
      </c>
    </row>
    <row r="322" spans="1:16" x14ac:dyDescent="0.3">
      <c r="A322" t="s">
        <v>2291</v>
      </c>
      <c r="B322" s="3">
        <v>43676</v>
      </c>
      <c r="C322" t="s">
        <v>2292</v>
      </c>
      <c r="D322" t="s">
        <v>6167</v>
      </c>
      <c r="E322">
        <v>5</v>
      </c>
      <c r="F322" t="str">
        <f>_xlfn.XLOOKUP(C322,customers!$A$2:$A$1001,customers!$B$2:$B$1001,,0)</f>
        <v>Gabie Tweed</v>
      </c>
      <c r="G322" t="str">
        <f>IF(_xlfn.XLOOKUP(orders!C322,customers!A321:A1321,customers!C321:C1321,,0) = 0, "", _xlfn.XLOOKUP(orders!C322,customers!A321:A1321,customers!C321:C1321,,0))</f>
        <v>gtweed8v@yolasite.com</v>
      </c>
      <c r="H322" t="str">
        <f>_xlfn.XLOOKUP(C322, customers!$A$1:$A$1001, customers!$G$1:$G$1001,,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4">
        <f>INDEX(products!$A$1:$G$49, MATCH(orders!$D322, products!$A$1:$A$49, 0), MATCH(orders!L$1, products!$A$1:$G$1, 0))</f>
        <v>3.8849999999999998</v>
      </c>
      <c r="M322" s="4">
        <f t="shared" si="12"/>
        <v>19.424999999999997</v>
      </c>
      <c r="N322" t="str">
        <f t="shared" si="13"/>
        <v>Arabica</v>
      </c>
      <c r="O322" t="str">
        <f t="shared" si="14"/>
        <v>Light</v>
      </c>
      <c r="P322" t="str">
        <f>_xlfn.XLOOKUP(Orders[[#This Row],[Customer ID]], customers!$A$1:$A$1001, customers!$I$1:$I$1001,, 0)</f>
        <v>Yes</v>
      </c>
    </row>
    <row r="323" spans="1:16" x14ac:dyDescent="0.3">
      <c r="A323" t="s">
        <v>2301</v>
      </c>
      <c r="B323" s="3">
        <v>44170</v>
      </c>
      <c r="C323" t="s">
        <v>2302</v>
      </c>
      <c r="D323" t="s">
        <v>6152</v>
      </c>
      <c r="E323">
        <v>6</v>
      </c>
      <c r="F323" t="str">
        <f>_xlfn.XLOOKUP(C323,customers!$A$2:$A$1001,customers!$B$2:$B$1001,,0)</f>
        <v>Gaile Goggin</v>
      </c>
      <c r="G323" t="str">
        <f>IF(_xlfn.XLOOKUP(orders!C323,customers!A322:A1322,customers!C322:C1322,,0) = 0, "", _xlfn.XLOOKUP(orders!C323,customers!A322:A1322,customers!C322:C1322,,0))</f>
        <v>ggoggin8x@wix.com</v>
      </c>
      <c r="H323" t="str">
        <f>_xlfn.XLOOKUP(C323, customers!$A$1:$A$1001, customers!$G$1:$G$1001,,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4">
        <f>INDEX(products!$A$1:$G$49, MATCH(orders!$D323, products!$A$1:$A$49, 0), MATCH(orders!L$1, products!$A$1:$G$1, 0))</f>
        <v>3.375</v>
      </c>
      <c r="M323" s="4">
        <f t="shared" ref="M323:M386" si="15">L323*E323</f>
        <v>20.25</v>
      </c>
      <c r="N323" t="str">
        <f t="shared" ref="N323:N386" si="16">IF(I323 = "Rob", "Robusta", IF(I323 = "Exc", "Excelsa", IF(I323 = "Ara", "Arabica", IF(I323 = "Lib", "Liberica"))))</f>
        <v>Arabica</v>
      </c>
      <c r="O323" t="str">
        <f t="shared" ref="O323:O386" si="17">IF(J323 = "M", "Medium", IF(J323 = "L", "Light", IF(J323 = "D", "Dark")))</f>
        <v>Medium</v>
      </c>
      <c r="P323" t="str">
        <f>_xlfn.XLOOKUP(Orders[[#This Row],[Customer ID]], customers!$A$1:$A$1001, customers!$I$1:$I$1001,, 0)</f>
        <v>Yes</v>
      </c>
    </row>
    <row r="324" spans="1:16" x14ac:dyDescent="0.3">
      <c r="A324" t="s">
        <v>2307</v>
      </c>
      <c r="B324" s="3">
        <v>44182</v>
      </c>
      <c r="C324" t="s">
        <v>2308</v>
      </c>
      <c r="D324" t="s">
        <v>6169</v>
      </c>
      <c r="E324">
        <v>3</v>
      </c>
      <c r="F324" t="str">
        <f>_xlfn.XLOOKUP(C324,customers!$A$2:$A$1001,customers!$B$2:$B$1001,,0)</f>
        <v>Skylar Jeyness</v>
      </c>
      <c r="G324" t="str">
        <f>IF(_xlfn.XLOOKUP(orders!C324,customers!A323:A1323,customers!C323:C1323,,0) = 0, "", _xlfn.XLOOKUP(orders!C324,customers!A323:A1323,customers!C323:C1323,,0))</f>
        <v>sjeyness8y@biglobe.ne.jp</v>
      </c>
      <c r="H324" t="str">
        <f>_xlfn.XLOOKUP(C324, customers!$A$1:$A$1001, customers!$G$1:$G$1001,,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4">
        <f>INDEX(products!$A$1:$G$49, MATCH(orders!$D324, products!$A$1:$A$49, 0), MATCH(orders!L$1, products!$A$1:$G$1, 0))</f>
        <v>7.77</v>
      </c>
      <c r="M324" s="4">
        <f t="shared" si="15"/>
        <v>23.31</v>
      </c>
      <c r="N324" t="str">
        <f t="shared" si="16"/>
        <v>Liberica</v>
      </c>
      <c r="O324" t="str">
        <f t="shared" si="17"/>
        <v>Dark</v>
      </c>
      <c r="P324" t="str">
        <f>_xlfn.XLOOKUP(Orders[[#This Row],[Customer ID]], customers!$A$1:$A$1001, customers!$I$1:$I$1001,, 0)</f>
        <v>No</v>
      </c>
    </row>
    <row r="325" spans="1:16" x14ac:dyDescent="0.3">
      <c r="A325" t="s">
        <v>2313</v>
      </c>
      <c r="B325" s="3">
        <v>44373</v>
      </c>
      <c r="C325" t="s">
        <v>2314</v>
      </c>
      <c r="D325" t="s">
        <v>6153</v>
      </c>
      <c r="E325">
        <v>5</v>
      </c>
      <c r="F325" t="str">
        <f>_xlfn.XLOOKUP(C325,customers!$A$2:$A$1001,customers!$B$2:$B$1001,,0)</f>
        <v>Donica Bonhome</v>
      </c>
      <c r="G325" t="str">
        <f>IF(_xlfn.XLOOKUP(orders!C325,customers!A324:A1324,customers!C324:C1324,,0) = 0, "", _xlfn.XLOOKUP(orders!C325,customers!A324:A1324,customers!C324:C1324,,0))</f>
        <v>dbonhome8z@shinystat.com</v>
      </c>
      <c r="H325" t="str">
        <f>_xlfn.XLOOKUP(C325, customers!$A$1:$A$1001, customers!$G$1:$G$1001,,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4">
        <f>INDEX(products!$A$1:$G$49, MATCH(orders!$D325, products!$A$1:$A$49, 0), MATCH(orders!L$1, products!$A$1:$G$1, 0))</f>
        <v>3.645</v>
      </c>
      <c r="M325" s="4">
        <f t="shared" si="15"/>
        <v>18.225000000000001</v>
      </c>
      <c r="N325" t="str">
        <f t="shared" si="16"/>
        <v>Excelsa</v>
      </c>
      <c r="O325" t="str">
        <f t="shared" si="17"/>
        <v>Dark</v>
      </c>
      <c r="P325" t="str">
        <f>_xlfn.XLOOKUP(Orders[[#This Row],[Customer ID]], customers!$A$1:$A$1001, customers!$I$1:$I$1001,, 0)</f>
        <v>Yes</v>
      </c>
    </row>
    <row r="326" spans="1:16" x14ac:dyDescent="0.3">
      <c r="A326" t="s">
        <v>2319</v>
      </c>
      <c r="B326" s="3">
        <v>43666</v>
      </c>
      <c r="C326" t="s">
        <v>2320</v>
      </c>
      <c r="D326" t="s">
        <v>6141</v>
      </c>
      <c r="E326">
        <v>1</v>
      </c>
      <c r="F326" t="str">
        <f>_xlfn.XLOOKUP(C326,customers!$A$2:$A$1001,customers!$B$2:$B$1001,,0)</f>
        <v>Diena Peetermann</v>
      </c>
      <c r="G326" t="str">
        <f>IF(_xlfn.XLOOKUP(orders!C326,customers!A325:A1325,customers!C325:C1325,,0) = 0, "", _xlfn.XLOOKUP(orders!C326,customers!A325:A1325,customers!C325:C1325,,0))</f>
        <v/>
      </c>
      <c r="H326" t="str">
        <f>_xlfn.XLOOKUP(C326, customers!$A$1:$A$1001, customers!$G$1:$G$1001,,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4">
        <f>INDEX(products!$A$1:$G$49, MATCH(orders!$D326, products!$A$1:$A$49, 0), MATCH(orders!L$1, products!$A$1:$G$1, 0))</f>
        <v>13.75</v>
      </c>
      <c r="M326" s="4">
        <f t="shared" si="15"/>
        <v>13.75</v>
      </c>
      <c r="N326" t="str">
        <f t="shared" si="16"/>
        <v>Excelsa</v>
      </c>
      <c r="O326" t="str">
        <f t="shared" si="17"/>
        <v>Medium</v>
      </c>
      <c r="P326" t="str">
        <f>_xlfn.XLOOKUP(Orders[[#This Row],[Customer ID]], customers!$A$1:$A$1001, customers!$I$1:$I$1001,, 0)</f>
        <v>No</v>
      </c>
    </row>
    <row r="327" spans="1:16" x14ac:dyDescent="0.3">
      <c r="A327" t="s">
        <v>2324</v>
      </c>
      <c r="B327" s="3">
        <v>44756</v>
      </c>
      <c r="C327" t="s">
        <v>2325</v>
      </c>
      <c r="D327" t="s">
        <v>6182</v>
      </c>
      <c r="E327">
        <v>1</v>
      </c>
      <c r="F327" t="str">
        <f>_xlfn.XLOOKUP(C327,customers!$A$2:$A$1001,customers!$B$2:$B$1001,,0)</f>
        <v>Trina Le Sarr</v>
      </c>
      <c r="G327" t="str">
        <f>IF(_xlfn.XLOOKUP(orders!C327,customers!A326:A1326,customers!C326:C1326,,0) = 0, "", _xlfn.XLOOKUP(orders!C327,customers!A326:A1326,customers!C326:C1326,,0))</f>
        <v>tle91@epa.gov</v>
      </c>
      <c r="H327" t="str">
        <f>_xlfn.XLOOKUP(C327, customers!$A$1:$A$1001, customers!$G$1:$G$1001,,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4">
        <f>INDEX(products!$A$1:$G$49, MATCH(orders!$D327, products!$A$1:$A$49, 0), MATCH(orders!L$1, products!$A$1:$G$1, 0))</f>
        <v>29.784999999999997</v>
      </c>
      <c r="M327" s="4">
        <f t="shared" si="15"/>
        <v>29.784999999999997</v>
      </c>
      <c r="N327" t="str">
        <f t="shared" si="16"/>
        <v>Arabica</v>
      </c>
      <c r="O327" t="str">
        <f t="shared" si="17"/>
        <v>Light</v>
      </c>
      <c r="P327" t="str">
        <f>_xlfn.XLOOKUP(Orders[[#This Row],[Customer ID]], customers!$A$1:$A$1001, customers!$I$1:$I$1001,, 0)</f>
        <v>Yes</v>
      </c>
    </row>
    <row r="328" spans="1:16" x14ac:dyDescent="0.3">
      <c r="A328" t="s">
        <v>2330</v>
      </c>
      <c r="B328" s="3">
        <v>44057</v>
      </c>
      <c r="C328" t="s">
        <v>2331</v>
      </c>
      <c r="D328" t="s">
        <v>6177</v>
      </c>
      <c r="E328">
        <v>5</v>
      </c>
      <c r="F328" t="str">
        <f>_xlfn.XLOOKUP(C328,customers!$A$2:$A$1001,customers!$B$2:$B$1001,,0)</f>
        <v>Flynn Antony</v>
      </c>
      <c r="G328" t="str">
        <f>IF(_xlfn.XLOOKUP(orders!C328,customers!A327:A1327,customers!C327:C1327,,0) = 0, "", _xlfn.XLOOKUP(orders!C328,customers!A327:A1327,customers!C327:C1327,,0))</f>
        <v/>
      </c>
      <c r="H328" t="str">
        <f>_xlfn.XLOOKUP(C328, customers!$A$1:$A$1001, customers!$G$1:$G$1001,,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4">
        <f>INDEX(products!$A$1:$G$49, MATCH(orders!$D328, products!$A$1:$A$49, 0), MATCH(orders!L$1, products!$A$1:$G$1, 0))</f>
        <v>8.9499999999999993</v>
      </c>
      <c r="M328" s="4">
        <f t="shared" si="15"/>
        <v>44.75</v>
      </c>
      <c r="N328" t="str">
        <f t="shared" si="16"/>
        <v>Robusta</v>
      </c>
      <c r="O328" t="str">
        <f t="shared" si="17"/>
        <v>Dark</v>
      </c>
      <c r="P328" t="str">
        <f>_xlfn.XLOOKUP(Orders[[#This Row],[Customer ID]], customers!$A$1:$A$1001, customers!$I$1:$I$1001,, 0)</f>
        <v>No</v>
      </c>
    </row>
    <row r="329" spans="1:16" x14ac:dyDescent="0.3">
      <c r="A329" t="s">
        <v>2335</v>
      </c>
      <c r="B329" s="3">
        <v>43579</v>
      </c>
      <c r="C329" t="s">
        <v>2336</v>
      </c>
      <c r="D329" t="s">
        <v>6177</v>
      </c>
      <c r="E329">
        <v>5</v>
      </c>
      <c r="F329" t="str">
        <f>_xlfn.XLOOKUP(C329,customers!$A$2:$A$1001,customers!$B$2:$B$1001,,0)</f>
        <v>Baudoin Alldridge</v>
      </c>
      <c r="G329" t="str">
        <f>IF(_xlfn.XLOOKUP(orders!C329,customers!A328:A1328,customers!C328:C1328,,0) = 0, "", _xlfn.XLOOKUP(orders!C329,customers!A328:A1328,customers!C328:C1328,,0))</f>
        <v>balldridge93@yandex.ru</v>
      </c>
      <c r="H329" t="str">
        <f>_xlfn.XLOOKUP(C329, customers!$A$1:$A$1001, customers!$G$1:$G$1001,,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4">
        <f>INDEX(products!$A$1:$G$49, MATCH(orders!$D329, products!$A$1:$A$49, 0), MATCH(orders!L$1, products!$A$1:$G$1, 0))</f>
        <v>8.9499999999999993</v>
      </c>
      <c r="M329" s="4">
        <f t="shared" si="15"/>
        <v>44.75</v>
      </c>
      <c r="N329" t="str">
        <f t="shared" si="16"/>
        <v>Robusta</v>
      </c>
      <c r="O329" t="str">
        <f t="shared" si="17"/>
        <v>Dark</v>
      </c>
      <c r="P329" t="str">
        <f>_xlfn.XLOOKUP(Orders[[#This Row],[Customer ID]], customers!$A$1:$A$1001, customers!$I$1:$I$1001,, 0)</f>
        <v>Yes</v>
      </c>
    </row>
    <row r="330" spans="1:16" x14ac:dyDescent="0.3">
      <c r="A330" t="s">
        <v>2341</v>
      </c>
      <c r="B330" s="3">
        <v>43620</v>
      </c>
      <c r="C330" t="s">
        <v>2342</v>
      </c>
      <c r="D330" t="s">
        <v>6161</v>
      </c>
      <c r="E330">
        <v>4</v>
      </c>
      <c r="F330" t="str">
        <f>_xlfn.XLOOKUP(C330,customers!$A$2:$A$1001,customers!$B$2:$B$1001,,0)</f>
        <v>Homer Dulany</v>
      </c>
      <c r="G330" t="str">
        <f>IF(_xlfn.XLOOKUP(orders!C330,customers!A329:A1329,customers!C329:C1329,,0) = 0, "", _xlfn.XLOOKUP(orders!C330,customers!A329:A1329,customers!C329:C1329,,0))</f>
        <v/>
      </c>
      <c r="H330" t="str">
        <f>_xlfn.XLOOKUP(C330, customers!$A$1:$A$1001, customers!$G$1:$G$1001,,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4">
        <f>INDEX(products!$A$1:$G$49, MATCH(orders!$D330, products!$A$1:$A$49, 0), MATCH(orders!L$1, products!$A$1:$G$1, 0))</f>
        <v>9.51</v>
      </c>
      <c r="M330" s="4">
        <f t="shared" si="15"/>
        <v>38.04</v>
      </c>
      <c r="N330" t="str">
        <f t="shared" si="16"/>
        <v>Liberica</v>
      </c>
      <c r="O330" t="str">
        <f t="shared" si="17"/>
        <v>Light</v>
      </c>
      <c r="P330" t="str">
        <f>_xlfn.XLOOKUP(Orders[[#This Row],[Customer ID]], customers!$A$1:$A$1001, customers!$I$1:$I$1001,, 0)</f>
        <v>Yes</v>
      </c>
    </row>
    <row r="331" spans="1:16" x14ac:dyDescent="0.3">
      <c r="A331" t="s">
        <v>2346</v>
      </c>
      <c r="B331" s="3">
        <v>44781</v>
      </c>
      <c r="C331" t="s">
        <v>2347</v>
      </c>
      <c r="D331" t="s">
        <v>6172</v>
      </c>
      <c r="E331">
        <v>4</v>
      </c>
      <c r="F331" t="str">
        <f>_xlfn.XLOOKUP(C331,customers!$A$2:$A$1001,customers!$B$2:$B$1001,,0)</f>
        <v>Lisa Goodger</v>
      </c>
      <c r="G331" t="str">
        <f>IF(_xlfn.XLOOKUP(orders!C331,customers!A330:A1330,customers!C330:C1330,,0) = 0, "", _xlfn.XLOOKUP(orders!C331,customers!A330:A1330,customers!C330:C1330,,0))</f>
        <v>lgoodger95@guardian.co.uk</v>
      </c>
      <c r="H331" t="str">
        <f>_xlfn.XLOOKUP(C331, customers!$A$1:$A$1001, customers!$G$1:$G$1001,,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4">
        <f>INDEX(products!$A$1:$G$49, MATCH(orders!$D331, products!$A$1:$A$49, 0), MATCH(orders!L$1, products!$A$1:$G$1, 0))</f>
        <v>5.3699999999999992</v>
      </c>
      <c r="M331" s="4">
        <f t="shared" si="15"/>
        <v>21.479999999999997</v>
      </c>
      <c r="N331" t="str">
        <f t="shared" si="16"/>
        <v>Robusta</v>
      </c>
      <c r="O331" t="str">
        <f t="shared" si="17"/>
        <v>Dark</v>
      </c>
      <c r="P331" t="str">
        <f>_xlfn.XLOOKUP(Orders[[#This Row],[Customer ID]], customers!$A$1:$A$1001, customers!$I$1:$I$1001,, 0)</f>
        <v>Yes</v>
      </c>
    </row>
    <row r="332" spans="1:16" x14ac:dyDescent="0.3">
      <c r="A332" t="s">
        <v>2351</v>
      </c>
      <c r="B332" s="3">
        <v>43782</v>
      </c>
      <c r="C332" t="s">
        <v>2280</v>
      </c>
      <c r="D332" t="s">
        <v>6172</v>
      </c>
      <c r="E332">
        <v>3</v>
      </c>
      <c r="F332" t="str">
        <f>_xlfn.XLOOKUP(C332,customers!$A$2:$A$1001,customers!$B$2:$B$1001,,0)</f>
        <v>Selma McMillian</v>
      </c>
      <c r="G332" t="e">
        <f>IF(_xlfn.XLOOKUP(orders!C332,customers!A331:A1331,customers!C331:C1331,,0) = 0, "", _xlfn.XLOOKUP(orders!C332,customers!A331:A1331,customers!C331:C1331,,0))</f>
        <v>#N/A</v>
      </c>
      <c r="H332" t="str">
        <f>_xlfn.XLOOKUP(C332, customers!$A$1:$A$1001, customers!$G$1:$G$1001,,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4">
        <f>INDEX(products!$A$1:$G$49, MATCH(orders!$D332, products!$A$1:$A$49, 0), MATCH(orders!L$1, products!$A$1:$G$1, 0))</f>
        <v>5.3699999999999992</v>
      </c>
      <c r="M332" s="4">
        <f t="shared" si="15"/>
        <v>16.11</v>
      </c>
      <c r="N332" t="str">
        <f t="shared" si="16"/>
        <v>Robusta</v>
      </c>
      <c r="O332" t="str">
        <f t="shared" si="17"/>
        <v>Dark</v>
      </c>
      <c r="P332" t="str">
        <f>_xlfn.XLOOKUP(Orders[[#This Row],[Customer ID]], customers!$A$1:$A$1001, customers!$I$1:$I$1001,, 0)</f>
        <v>No</v>
      </c>
    </row>
    <row r="333" spans="1:16" x14ac:dyDescent="0.3">
      <c r="A333" t="s">
        <v>2357</v>
      </c>
      <c r="B333" s="3">
        <v>43989</v>
      </c>
      <c r="C333" t="s">
        <v>2358</v>
      </c>
      <c r="D333" t="s">
        <v>6151</v>
      </c>
      <c r="E333">
        <v>1</v>
      </c>
      <c r="F333" t="str">
        <f>_xlfn.XLOOKUP(C333,customers!$A$2:$A$1001,customers!$B$2:$B$1001,,0)</f>
        <v>Corine Drewett</v>
      </c>
      <c r="G333" t="str">
        <f>IF(_xlfn.XLOOKUP(orders!C333,customers!A332:A1332,customers!C332:C1332,,0) = 0, "", _xlfn.XLOOKUP(orders!C333,customers!A332:A1332,customers!C332:C1332,,0))</f>
        <v>cdrewett97@wikipedia.org</v>
      </c>
      <c r="H333" t="str">
        <f>_xlfn.XLOOKUP(C333, customers!$A$1:$A$1001, customers!$G$1:$G$1001,,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4">
        <f>INDEX(products!$A$1:$G$49, MATCH(orders!$D333, products!$A$1:$A$49, 0), MATCH(orders!L$1, products!$A$1:$G$1, 0))</f>
        <v>22.884999999999998</v>
      </c>
      <c r="M333" s="4">
        <f t="shared" si="15"/>
        <v>22.884999999999998</v>
      </c>
      <c r="N333" t="str">
        <f t="shared" si="16"/>
        <v>Robusta</v>
      </c>
      <c r="O333" t="str">
        <f t="shared" si="17"/>
        <v>Medium</v>
      </c>
      <c r="P333" t="str">
        <f>_xlfn.XLOOKUP(Orders[[#This Row],[Customer ID]], customers!$A$1:$A$1001, customers!$I$1:$I$1001,, 0)</f>
        <v>Yes</v>
      </c>
    </row>
    <row r="334" spans="1:16" x14ac:dyDescent="0.3">
      <c r="A334" t="s">
        <v>2363</v>
      </c>
      <c r="B334" s="3">
        <v>43689</v>
      </c>
      <c r="C334" t="s">
        <v>2364</v>
      </c>
      <c r="D334" t="s">
        <v>6158</v>
      </c>
      <c r="E334">
        <v>3</v>
      </c>
      <c r="F334" t="str">
        <f>_xlfn.XLOOKUP(C334,customers!$A$2:$A$1001,customers!$B$2:$B$1001,,0)</f>
        <v>Quinn Parsons</v>
      </c>
      <c r="G334" t="str">
        <f>IF(_xlfn.XLOOKUP(orders!C334,customers!A333:A1333,customers!C333:C1333,,0) = 0, "", _xlfn.XLOOKUP(orders!C334,customers!A333:A1333,customers!C333:C1333,,0))</f>
        <v>qparsons98@blogtalkradio.com</v>
      </c>
      <c r="H334" t="str">
        <f>_xlfn.XLOOKUP(C334, customers!$A$1:$A$1001, customers!$G$1:$G$1001,,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4">
        <f>INDEX(products!$A$1:$G$49, MATCH(orders!$D334, products!$A$1:$A$49, 0), MATCH(orders!L$1, products!$A$1:$G$1, 0))</f>
        <v>5.97</v>
      </c>
      <c r="M334" s="4">
        <f t="shared" si="15"/>
        <v>17.91</v>
      </c>
      <c r="N334" t="str">
        <f t="shared" si="16"/>
        <v>Arabica</v>
      </c>
      <c r="O334" t="str">
        <f t="shared" si="17"/>
        <v>Dark</v>
      </c>
      <c r="P334" t="str">
        <f>_xlfn.XLOOKUP(Orders[[#This Row],[Customer ID]], customers!$A$1:$A$1001, customers!$I$1:$I$1001,, 0)</f>
        <v>Yes</v>
      </c>
    </row>
    <row r="335" spans="1:16" x14ac:dyDescent="0.3">
      <c r="A335" t="s">
        <v>2369</v>
      </c>
      <c r="B335" s="3">
        <v>43712</v>
      </c>
      <c r="C335" t="s">
        <v>2370</v>
      </c>
      <c r="D335" t="s">
        <v>6146</v>
      </c>
      <c r="E335">
        <v>4</v>
      </c>
      <c r="F335" t="str">
        <f>_xlfn.XLOOKUP(C335,customers!$A$2:$A$1001,customers!$B$2:$B$1001,,0)</f>
        <v>Vivyan Ceely</v>
      </c>
      <c r="G335" t="str">
        <f>IF(_xlfn.XLOOKUP(orders!C335,customers!A334:A1334,customers!C334:C1334,,0) = 0, "", _xlfn.XLOOKUP(orders!C335,customers!A334:A1334,customers!C334:C1334,,0))</f>
        <v>vceely99@auda.org.au</v>
      </c>
      <c r="H335" t="str">
        <f>_xlfn.XLOOKUP(C335, customers!$A$1:$A$1001, customers!$G$1:$G$1001,,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4">
        <f>INDEX(products!$A$1:$G$49, MATCH(orders!$D335, products!$A$1:$A$49, 0), MATCH(orders!L$1, products!$A$1:$G$1, 0))</f>
        <v>5.97</v>
      </c>
      <c r="M335" s="4">
        <f t="shared" si="15"/>
        <v>23.88</v>
      </c>
      <c r="N335" t="str">
        <f t="shared" si="16"/>
        <v>Robusta</v>
      </c>
      <c r="O335" t="str">
        <f t="shared" si="17"/>
        <v>Medium</v>
      </c>
      <c r="P335" t="str">
        <f>_xlfn.XLOOKUP(Orders[[#This Row],[Customer ID]], customers!$A$1:$A$1001, customers!$I$1:$I$1001,, 0)</f>
        <v>Yes</v>
      </c>
    </row>
    <row r="336" spans="1:16" x14ac:dyDescent="0.3">
      <c r="A336" t="s">
        <v>2375</v>
      </c>
      <c r="B336" s="3">
        <v>43742</v>
      </c>
      <c r="C336" t="s">
        <v>2376</v>
      </c>
      <c r="D336" t="s">
        <v>6179</v>
      </c>
      <c r="E336">
        <v>5</v>
      </c>
      <c r="F336" t="str">
        <f>_xlfn.XLOOKUP(C336,customers!$A$2:$A$1001,customers!$B$2:$B$1001,,0)</f>
        <v>Elonore Goodings</v>
      </c>
      <c r="G336" t="str">
        <f>IF(_xlfn.XLOOKUP(orders!C336,customers!A335:A1335,customers!C335:C1335,,0) = 0, "", _xlfn.XLOOKUP(orders!C336,customers!A335:A1335,customers!C335:C1335,,0))</f>
        <v/>
      </c>
      <c r="H336" t="str">
        <f>_xlfn.XLOOKUP(C336, customers!$A$1:$A$1001, customers!$G$1:$G$1001,,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4">
        <f>INDEX(products!$A$1:$G$49, MATCH(orders!$D336, products!$A$1:$A$49, 0), MATCH(orders!L$1, products!$A$1:$G$1, 0))</f>
        <v>11.95</v>
      </c>
      <c r="M336" s="4">
        <f t="shared" si="15"/>
        <v>59.75</v>
      </c>
      <c r="N336" t="str">
        <f t="shared" si="16"/>
        <v>Robusta</v>
      </c>
      <c r="O336" t="str">
        <f t="shared" si="17"/>
        <v>Light</v>
      </c>
      <c r="P336" t="str">
        <f>_xlfn.XLOOKUP(Orders[[#This Row],[Customer ID]], customers!$A$1:$A$1001, customers!$I$1:$I$1001,, 0)</f>
        <v>No</v>
      </c>
    </row>
    <row r="337" spans="1:16" x14ac:dyDescent="0.3">
      <c r="A337" t="s">
        <v>2379</v>
      </c>
      <c r="B337" s="3">
        <v>43885</v>
      </c>
      <c r="C337" t="s">
        <v>2380</v>
      </c>
      <c r="D337" t="s">
        <v>6145</v>
      </c>
      <c r="E337">
        <v>6</v>
      </c>
      <c r="F337" t="str">
        <f>_xlfn.XLOOKUP(C337,customers!$A$2:$A$1001,customers!$B$2:$B$1001,,0)</f>
        <v>Clement Vasiliev</v>
      </c>
      <c r="G337" t="str">
        <f>IF(_xlfn.XLOOKUP(orders!C337,customers!A336:A1336,customers!C336:C1336,,0) = 0, "", _xlfn.XLOOKUP(orders!C337,customers!A336:A1336,customers!C336:C1336,,0))</f>
        <v>cvasiliev9b@discuz.net</v>
      </c>
      <c r="H337" t="str">
        <f>_xlfn.XLOOKUP(C337, customers!$A$1:$A$1001, customers!$G$1:$G$1001,,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4">
        <f>INDEX(products!$A$1:$G$49, MATCH(orders!$D337, products!$A$1:$A$49, 0), MATCH(orders!L$1, products!$A$1:$G$1, 0))</f>
        <v>4.7549999999999999</v>
      </c>
      <c r="M337" s="4">
        <f t="shared" si="15"/>
        <v>28.53</v>
      </c>
      <c r="N337" t="str">
        <f t="shared" si="16"/>
        <v>Liberica</v>
      </c>
      <c r="O337" t="str">
        <f t="shared" si="17"/>
        <v>Light</v>
      </c>
      <c r="P337" t="str">
        <f>_xlfn.XLOOKUP(Orders[[#This Row],[Customer ID]], customers!$A$1:$A$1001, customers!$I$1:$I$1001,, 0)</f>
        <v>Yes</v>
      </c>
    </row>
    <row r="338" spans="1:16" x14ac:dyDescent="0.3">
      <c r="A338" t="s">
        <v>2385</v>
      </c>
      <c r="B338" s="3">
        <v>44434</v>
      </c>
      <c r="C338" t="s">
        <v>2386</v>
      </c>
      <c r="D338" t="s">
        <v>6155</v>
      </c>
      <c r="E338">
        <v>4</v>
      </c>
      <c r="F338" t="str">
        <f>_xlfn.XLOOKUP(C338,customers!$A$2:$A$1001,customers!$B$2:$B$1001,,0)</f>
        <v>Terencio O'Moylan</v>
      </c>
      <c r="G338" t="str">
        <f>IF(_xlfn.XLOOKUP(orders!C338,customers!A337:A1337,customers!C337:C1337,,0) = 0, "", _xlfn.XLOOKUP(orders!C338,customers!A337:A1337,customers!C337:C1337,,0))</f>
        <v>tomoylan9c@liveinternet.ru</v>
      </c>
      <c r="H338" t="str">
        <f>_xlfn.XLOOKUP(C338, customers!$A$1:$A$1001, customers!$G$1:$G$1001,,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4">
        <f>INDEX(products!$A$1:$G$49, MATCH(orders!$D338, products!$A$1:$A$49, 0), MATCH(orders!L$1, products!$A$1:$G$1, 0))</f>
        <v>11.25</v>
      </c>
      <c r="M338" s="4">
        <f t="shared" si="15"/>
        <v>45</v>
      </c>
      <c r="N338" t="str">
        <f t="shared" si="16"/>
        <v>Arabica</v>
      </c>
      <c r="O338" t="str">
        <f t="shared" si="17"/>
        <v>Medium</v>
      </c>
      <c r="P338" t="str">
        <f>_xlfn.XLOOKUP(Orders[[#This Row],[Customer ID]], customers!$A$1:$A$1001, customers!$I$1:$I$1001,, 0)</f>
        <v>No</v>
      </c>
    </row>
    <row r="339" spans="1:16" x14ac:dyDescent="0.3">
      <c r="A339" t="s">
        <v>2391</v>
      </c>
      <c r="B339" s="3">
        <v>44472</v>
      </c>
      <c r="C339" t="s">
        <v>2331</v>
      </c>
      <c r="D339" t="s">
        <v>6185</v>
      </c>
      <c r="E339">
        <v>2</v>
      </c>
      <c r="F339" t="str">
        <f>_xlfn.XLOOKUP(C339,customers!$A$2:$A$1001,customers!$B$2:$B$1001,,0)</f>
        <v>Flynn Antony</v>
      </c>
      <c r="G339" t="e">
        <f>IF(_xlfn.XLOOKUP(orders!C339,customers!A338:A1338,customers!C338:C1338,,0) = 0, "", _xlfn.XLOOKUP(orders!C339,customers!A338:A1338,customers!C338:C1338,,0))</f>
        <v>#N/A</v>
      </c>
      <c r="H339" t="str">
        <f>_xlfn.XLOOKUP(C339, customers!$A$1:$A$1001, customers!$G$1:$G$1001,,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4">
        <f>INDEX(products!$A$1:$G$49, MATCH(orders!$D339, products!$A$1:$A$49, 0), MATCH(orders!L$1, products!$A$1:$G$1, 0))</f>
        <v>27.945</v>
      </c>
      <c r="M339" s="4">
        <f t="shared" si="15"/>
        <v>55.89</v>
      </c>
      <c r="N339" t="str">
        <f t="shared" si="16"/>
        <v>Excelsa</v>
      </c>
      <c r="O339" t="str">
        <f t="shared" si="17"/>
        <v>Dark</v>
      </c>
      <c r="P339" t="str">
        <f>_xlfn.XLOOKUP(Orders[[#This Row],[Customer ID]], customers!$A$1:$A$1001, customers!$I$1:$I$1001,, 0)</f>
        <v>No</v>
      </c>
    </row>
    <row r="340" spans="1:16" x14ac:dyDescent="0.3">
      <c r="A340" t="s">
        <v>2396</v>
      </c>
      <c r="B340" s="3">
        <v>43995</v>
      </c>
      <c r="C340" t="s">
        <v>2397</v>
      </c>
      <c r="D340" t="s">
        <v>6171</v>
      </c>
      <c r="E340">
        <v>4</v>
      </c>
      <c r="F340" t="str">
        <f>_xlfn.XLOOKUP(C340,customers!$A$2:$A$1001,customers!$B$2:$B$1001,,0)</f>
        <v>Wyatan Fetherston</v>
      </c>
      <c r="G340" t="str">
        <f>IF(_xlfn.XLOOKUP(orders!C340,customers!A339:A1339,customers!C339:C1339,,0) = 0, "", _xlfn.XLOOKUP(orders!C340,customers!A339:A1339,customers!C339:C1339,,0))</f>
        <v>wfetherston9e@constantcontact.com</v>
      </c>
      <c r="H340" t="str">
        <f>_xlfn.XLOOKUP(C340, customers!$A$1:$A$1001, customers!$G$1:$G$1001,,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4">
        <f>INDEX(products!$A$1:$G$49, MATCH(orders!$D340, products!$A$1:$A$49, 0), MATCH(orders!L$1, products!$A$1:$G$1, 0))</f>
        <v>14.85</v>
      </c>
      <c r="M340" s="4">
        <f t="shared" si="15"/>
        <v>59.4</v>
      </c>
      <c r="N340" t="str">
        <f t="shared" si="16"/>
        <v>Excelsa</v>
      </c>
      <c r="O340" t="str">
        <f t="shared" si="17"/>
        <v>Light</v>
      </c>
      <c r="P340" t="str">
        <f>_xlfn.XLOOKUP(Orders[[#This Row],[Customer ID]], customers!$A$1:$A$1001, customers!$I$1:$I$1001,, 0)</f>
        <v>No</v>
      </c>
    </row>
    <row r="341" spans="1:16" x14ac:dyDescent="0.3">
      <c r="A341" t="s">
        <v>2402</v>
      </c>
      <c r="B341" s="3">
        <v>44256</v>
      </c>
      <c r="C341" t="s">
        <v>2403</v>
      </c>
      <c r="D341" t="s">
        <v>6153</v>
      </c>
      <c r="E341">
        <v>2</v>
      </c>
      <c r="F341" t="str">
        <f>_xlfn.XLOOKUP(C341,customers!$A$2:$A$1001,customers!$B$2:$B$1001,,0)</f>
        <v>Emmaline Rasmus</v>
      </c>
      <c r="G341" t="str">
        <f>IF(_xlfn.XLOOKUP(orders!C341,customers!A340:A1340,customers!C340:C1340,,0) = 0, "", _xlfn.XLOOKUP(orders!C341,customers!A340:A1340,customers!C340:C1340,,0))</f>
        <v>erasmus9f@techcrunch.com</v>
      </c>
      <c r="H341" t="str">
        <f>_xlfn.XLOOKUP(C341, customers!$A$1:$A$1001, customers!$G$1:$G$1001,,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4">
        <f>INDEX(products!$A$1:$G$49, MATCH(orders!$D341, products!$A$1:$A$49, 0), MATCH(orders!L$1, products!$A$1:$G$1, 0))</f>
        <v>3.645</v>
      </c>
      <c r="M341" s="4">
        <f t="shared" si="15"/>
        <v>7.29</v>
      </c>
      <c r="N341" t="str">
        <f t="shared" si="16"/>
        <v>Excelsa</v>
      </c>
      <c r="O341" t="str">
        <f t="shared" si="17"/>
        <v>Dark</v>
      </c>
      <c r="P341" t="str">
        <f>_xlfn.XLOOKUP(Orders[[#This Row],[Customer ID]], customers!$A$1:$A$1001, customers!$I$1:$I$1001,, 0)</f>
        <v>Yes</v>
      </c>
    </row>
    <row r="342" spans="1:16" x14ac:dyDescent="0.3">
      <c r="A342" t="s">
        <v>2408</v>
      </c>
      <c r="B342" s="3">
        <v>43528</v>
      </c>
      <c r="C342" t="s">
        <v>2409</v>
      </c>
      <c r="D342" t="s">
        <v>6144</v>
      </c>
      <c r="E342">
        <v>1</v>
      </c>
      <c r="F342" t="str">
        <f>_xlfn.XLOOKUP(C342,customers!$A$2:$A$1001,customers!$B$2:$B$1001,,0)</f>
        <v>Wesley Giorgioni</v>
      </c>
      <c r="G342" t="str">
        <f>IF(_xlfn.XLOOKUP(orders!C342,customers!A341:A1341,customers!C341:C1341,,0) = 0, "", _xlfn.XLOOKUP(orders!C342,customers!A341:A1341,customers!C341:C1341,,0))</f>
        <v>wgiorgioni9g@wikipedia.org</v>
      </c>
      <c r="H342" t="str">
        <f>_xlfn.XLOOKUP(C342, customers!$A$1:$A$1001, customers!$G$1:$G$1001,,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4">
        <f>INDEX(products!$A$1:$G$49, MATCH(orders!$D342, products!$A$1:$A$49, 0), MATCH(orders!L$1, products!$A$1:$G$1, 0))</f>
        <v>7.29</v>
      </c>
      <c r="M342" s="4">
        <f t="shared" si="15"/>
        <v>7.29</v>
      </c>
      <c r="N342" t="str">
        <f t="shared" si="16"/>
        <v>Excelsa</v>
      </c>
      <c r="O342" t="str">
        <f t="shared" si="17"/>
        <v>Dark</v>
      </c>
      <c r="P342" t="str">
        <f>_xlfn.XLOOKUP(Orders[[#This Row],[Customer ID]], customers!$A$1:$A$1001, customers!$I$1:$I$1001,, 0)</f>
        <v>Yes</v>
      </c>
    </row>
    <row r="343" spans="1:16" x14ac:dyDescent="0.3">
      <c r="A343" t="s">
        <v>2414</v>
      </c>
      <c r="B343" s="3">
        <v>43751</v>
      </c>
      <c r="C343" t="s">
        <v>2415</v>
      </c>
      <c r="D343" t="s">
        <v>6176</v>
      </c>
      <c r="E343">
        <v>2</v>
      </c>
      <c r="F343" t="str">
        <f>_xlfn.XLOOKUP(C343,customers!$A$2:$A$1001,customers!$B$2:$B$1001,,0)</f>
        <v>Lucienne Scargle</v>
      </c>
      <c r="G343" t="str">
        <f>IF(_xlfn.XLOOKUP(orders!C343,customers!A342:A1342,customers!C342:C1342,,0) = 0, "", _xlfn.XLOOKUP(orders!C343,customers!A342:A1342,customers!C342:C1342,,0))</f>
        <v>lscargle9h@myspace.com</v>
      </c>
      <c r="H343" t="str">
        <f>_xlfn.XLOOKUP(C343, customers!$A$1:$A$1001, customers!$G$1:$G$1001,,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4">
        <f>INDEX(products!$A$1:$G$49, MATCH(orders!$D343, products!$A$1:$A$49, 0), MATCH(orders!L$1, products!$A$1:$G$1, 0))</f>
        <v>8.91</v>
      </c>
      <c r="M343" s="4">
        <f t="shared" si="15"/>
        <v>17.82</v>
      </c>
      <c r="N343" t="str">
        <f t="shared" si="16"/>
        <v>Excelsa</v>
      </c>
      <c r="O343" t="str">
        <f t="shared" si="17"/>
        <v>Light</v>
      </c>
      <c r="P343" t="str">
        <f>_xlfn.XLOOKUP(Orders[[#This Row],[Customer ID]], customers!$A$1:$A$1001, customers!$I$1:$I$1001,, 0)</f>
        <v>No</v>
      </c>
    </row>
    <row r="344" spans="1:16" x14ac:dyDescent="0.3">
      <c r="A344" t="s">
        <v>2414</v>
      </c>
      <c r="B344" s="3">
        <v>43751</v>
      </c>
      <c r="C344" t="s">
        <v>2415</v>
      </c>
      <c r="D344" t="s">
        <v>6169</v>
      </c>
      <c r="E344">
        <v>5</v>
      </c>
      <c r="F344" t="str">
        <f>_xlfn.XLOOKUP(C344,customers!$A$2:$A$1001,customers!$B$2:$B$1001,,0)</f>
        <v>Lucienne Scargle</v>
      </c>
      <c r="G344" t="str">
        <f>IF(_xlfn.XLOOKUP(orders!C344,customers!A343:A1343,customers!C343:C1343,,0) = 0, "", _xlfn.XLOOKUP(orders!C344,customers!A343:A1343,customers!C343:C1343,,0))</f>
        <v>lscargle9h@myspace.com</v>
      </c>
      <c r="H344" t="str">
        <f>_xlfn.XLOOKUP(C344, customers!$A$1:$A$1001, customers!$G$1:$G$1001,,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4">
        <f>INDEX(products!$A$1:$G$49, MATCH(orders!$D344, products!$A$1:$A$49, 0), MATCH(orders!L$1, products!$A$1:$G$1, 0))</f>
        <v>7.77</v>
      </c>
      <c r="M344" s="4">
        <f t="shared" si="15"/>
        <v>38.849999999999994</v>
      </c>
      <c r="N344" t="str">
        <f t="shared" si="16"/>
        <v>Liberica</v>
      </c>
      <c r="O344" t="str">
        <f t="shared" si="17"/>
        <v>Dark</v>
      </c>
      <c r="P344" t="str">
        <f>_xlfn.XLOOKUP(Orders[[#This Row],[Customer ID]], customers!$A$1:$A$1001, customers!$I$1:$I$1001,, 0)</f>
        <v>No</v>
      </c>
    </row>
    <row r="345" spans="1:16" x14ac:dyDescent="0.3">
      <c r="A345" t="s">
        <v>2424</v>
      </c>
      <c r="B345" s="3">
        <v>43692</v>
      </c>
      <c r="C345" t="s">
        <v>2425</v>
      </c>
      <c r="D345" t="s">
        <v>6172</v>
      </c>
      <c r="E345">
        <v>6</v>
      </c>
      <c r="F345" t="str">
        <f>_xlfn.XLOOKUP(C345,customers!$A$2:$A$1001,customers!$B$2:$B$1001,,0)</f>
        <v>Noam Climance</v>
      </c>
      <c r="G345" t="str">
        <f>IF(_xlfn.XLOOKUP(orders!C345,customers!A344:A1344,customers!C344:C1344,,0) = 0, "", _xlfn.XLOOKUP(orders!C345,customers!A344:A1344,customers!C344:C1344,,0))</f>
        <v>nclimance9j@europa.eu</v>
      </c>
      <c r="H345" t="str">
        <f>_xlfn.XLOOKUP(C345, customers!$A$1:$A$1001, customers!$G$1:$G$1001,,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4">
        <f>INDEX(products!$A$1:$G$49, MATCH(orders!$D345, products!$A$1:$A$49, 0), MATCH(orders!L$1, products!$A$1:$G$1, 0))</f>
        <v>5.3699999999999992</v>
      </c>
      <c r="M345" s="4">
        <f t="shared" si="15"/>
        <v>32.22</v>
      </c>
      <c r="N345" t="str">
        <f t="shared" si="16"/>
        <v>Robusta</v>
      </c>
      <c r="O345" t="str">
        <f t="shared" si="17"/>
        <v>Dark</v>
      </c>
      <c r="P345" t="str">
        <f>_xlfn.XLOOKUP(Orders[[#This Row],[Customer ID]], customers!$A$1:$A$1001, customers!$I$1:$I$1001,, 0)</f>
        <v>No</v>
      </c>
    </row>
    <row r="346" spans="1:16" x14ac:dyDescent="0.3">
      <c r="A346" t="s">
        <v>2429</v>
      </c>
      <c r="B346" s="3">
        <v>44529</v>
      </c>
      <c r="C346" t="s">
        <v>2430</v>
      </c>
      <c r="D346" t="s">
        <v>6138</v>
      </c>
      <c r="E346">
        <v>2</v>
      </c>
      <c r="F346" t="str">
        <f>_xlfn.XLOOKUP(C346,customers!$A$2:$A$1001,customers!$B$2:$B$1001,,0)</f>
        <v>Catarina Donn</v>
      </c>
      <c r="G346" t="str">
        <f>IF(_xlfn.XLOOKUP(orders!C346,customers!A345:A1345,customers!C345:C1345,,0) = 0, "", _xlfn.XLOOKUP(orders!C346,customers!A345:A1345,customers!C345:C1345,,0))</f>
        <v/>
      </c>
      <c r="H346" t="str">
        <f>_xlfn.XLOOKUP(C346, customers!$A$1:$A$1001, customers!$G$1:$G$1001,,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4">
        <f>INDEX(products!$A$1:$G$49, MATCH(orders!$D346, products!$A$1:$A$49, 0), MATCH(orders!L$1, products!$A$1:$G$1, 0))</f>
        <v>9.9499999999999993</v>
      </c>
      <c r="M346" s="4">
        <f t="shared" si="15"/>
        <v>19.899999999999999</v>
      </c>
      <c r="N346" t="str">
        <f t="shared" si="16"/>
        <v>Robusta</v>
      </c>
      <c r="O346" t="str">
        <f t="shared" si="17"/>
        <v>Medium</v>
      </c>
      <c r="P346" t="str">
        <f>_xlfn.XLOOKUP(Orders[[#This Row],[Customer ID]], customers!$A$1:$A$1001, customers!$I$1:$I$1001,, 0)</f>
        <v>Yes</v>
      </c>
    </row>
    <row r="347" spans="1:16" x14ac:dyDescent="0.3">
      <c r="A347" t="s">
        <v>2434</v>
      </c>
      <c r="B347" s="3">
        <v>43849</v>
      </c>
      <c r="C347" t="s">
        <v>2435</v>
      </c>
      <c r="D347" t="s">
        <v>6179</v>
      </c>
      <c r="E347">
        <v>5</v>
      </c>
      <c r="F347" t="str">
        <f>_xlfn.XLOOKUP(C347,customers!$A$2:$A$1001,customers!$B$2:$B$1001,,0)</f>
        <v>Ameline Snazle</v>
      </c>
      <c r="G347" t="str">
        <f>IF(_xlfn.XLOOKUP(orders!C347,customers!A346:A1346,customers!C346:C1346,,0) = 0, "", _xlfn.XLOOKUP(orders!C347,customers!A346:A1346,customers!C346:C1346,,0))</f>
        <v>asnazle9l@oracle.com</v>
      </c>
      <c r="H347" t="str">
        <f>_xlfn.XLOOKUP(C347, customers!$A$1:$A$1001, customers!$G$1:$G$1001,,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4">
        <f>INDEX(products!$A$1:$G$49, MATCH(orders!$D347, products!$A$1:$A$49, 0), MATCH(orders!L$1, products!$A$1:$G$1, 0))</f>
        <v>11.95</v>
      </c>
      <c r="M347" s="4">
        <f t="shared" si="15"/>
        <v>59.75</v>
      </c>
      <c r="N347" t="str">
        <f t="shared" si="16"/>
        <v>Robusta</v>
      </c>
      <c r="O347" t="str">
        <f t="shared" si="17"/>
        <v>Light</v>
      </c>
      <c r="P347" t="str">
        <f>_xlfn.XLOOKUP(Orders[[#This Row],[Customer ID]], customers!$A$1:$A$1001, customers!$I$1:$I$1001,, 0)</f>
        <v>No</v>
      </c>
    </row>
    <row r="348" spans="1:16" x14ac:dyDescent="0.3">
      <c r="A348" t="s">
        <v>2440</v>
      </c>
      <c r="B348" s="3">
        <v>44344</v>
      </c>
      <c r="C348" t="s">
        <v>2441</v>
      </c>
      <c r="D348" t="s">
        <v>6180</v>
      </c>
      <c r="E348">
        <v>3</v>
      </c>
      <c r="F348" t="str">
        <f>_xlfn.XLOOKUP(C348,customers!$A$2:$A$1001,customers!$B$2:$B$1001,,0)</f>
        <v>Rebeka Worg</v>
      </c>
      <c r="G348" t="str">
        <f>IF(_xlfn.XLOOKUP(orders!C348,customers!A347:A1347,customers!C347:C1347,,0) = 0, "", _xlfn.XLOOKUP(orders!C348,customers!A347:A1347,customers!C347:C1347,,0))</f>
        <v>rworg9m@arstechnica.com</v>
      </c>
      <c r="H348" t="str">
        <f>_xlfn.XLOOKUP(C348, customers!$A$1:$A$1001, customers!$G$1:$G$1001,,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4">
        <f>INDEX(products!$A$1:$G$49, MATCH(orders!$D348, products!$A$1:$A$49, 0), MATCH(orders!L$1, products!$A$1:$G$1, 0))</f>
        <v>7.77</v>
      </c>
      <c r="M348" s="4">
        <f t="shared" si="15"/>
        <v>23.31</v>
      </c>
      <c r="N348" t="str">
        <f t="shared" si="16"/>
        <v>Arabica</v>
      </c>
      <c r="O348" t="str">
        <f t="shared" si="17"/>
        <v>Light</v>
      </c>
      <c r="P348" t="str">
        <f>_xlfn.XLOOKUP(Orders[[#This Row],[Customer ID]], customers!$A$1:$A$1001, customers!$I$1:$I$1001,, 0)</f>
        <v>Yes</v>
      </c>
    </row>
    <row r="349" spans="1:16" x14ac:dyDescent="0.3">
      <c r="A349" t="s">
        <v>2446</v>
      </c>
      <c r="B349" s="3">
        <v>44576</v>
      </c>
      <c r="C349" t="s">
        <v>2447</v>
      </c>
      <c r="D349" t="s">
        <v>6162</v>
      </c>
      <c r="E349">
        <v>3</v>
      </c>
      <c r="F349" t="str">
        <f>_xlfn.XLOOKUP(C349,customers!$A$2:$A$1001,customers!$B$2:$B$1001,,0)</f>
        <v>Lewes Danes</v>
      </c>
      <c r="G349" t="str">
        <f>IF(_xlfn.XLOOKUP(orders!C349,customers!A348:A1348,customers!C348:C1348,,0) = 0, "", _xlfn.XLOOKUP(orders!C349,customers!A348:A1348,customers!C348:C1348,,0))</f>
        <v>ldanes9n@umn.edu</v>
      </c>
      <c r="H349" t="str">
        <f>_xlfn.XLOOKUP(C349, customers!$A$1:$A$1001, customers!$G$1:$G$1001,,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4">
        <f>INDEX(products!$A$1:$G$49, MATCH(orders!$D349, products!$A$1:$A$49, 0), MATCH(orders!L$1, products!$A$1:$G$1, 0))</f>
        <v>14.55</v>
      </c>
      <c r="M349" s="4">
        <f t="shared" si="15"/>
        <v>43.650000000000006</v>
      </c>
      <c r="N349" t="str">
        <f t="shared" si="16"/>
        <v>Liberica</v>
      </c>
      <c r="O349" t="str">
        <f t="shared" si="17"/>
        <v>Medium</v>
      </c>
      <c r="P349" t="str">
        <f>_xlfn.XLOOKUP(Orders[[#This Row],[Customer ID]], customers!$A$1:$A$1001, customers!$I$1:$I$1001,, 0)</f>
        <v>No</v>
      </c>
    </row>
    <row r="350" spans="1:16" x14ac:dyDescent="0.3">
      <c r="A350" t="s">
        <v>2452</v>
      </c>
      <c r="B350" s="3">
        <v>43803</v>
      </c>
      <c r="C350" t="s">
        <v>2453</v>
      </c>
      <c r="D350" t="s">
        <v>6148</v>
      </c>
      <c r="E350">
        <v>6</v>
      </c>
      <c r="F350" t="str">
        <f>_xlfn.XLOOKUP(C350,customers!$A$2:$A$1001,customers!$B$2:$B$1001,,0)</f>
        <v>Shelli Keynd</v>
      </c>
      <c r="G350" t="str">
        <f>IF(_xlfn.XLOOKUP(orders!C350,customers!A349:A1349,customers!C349:C1349,,0) = 0, "", _xlfn.XLOOKUP(orders!C350,customers!A349:A1349,customers!C349:C1349,,0))</f>
        <v>skeynd9o@narod.ru</v>
      </c>
      <c r="H350" t="str">
        <f>_xlfn.XLOOKUP(C350, customers!$A$1:$A$1001, customers!$G$1:$G$1001,,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4">
        <f>INDEX(products!$A$1:$G$49, MATCH(orders!$D350, products!$A$1:$A$49, 0), MATCH(orders!L$1, products!$A$1:$G$1, 0))</f>
        <v>34.154999999999994</v>
      </c>
      <c r="M350" s="4">
        <f t="shared" si="15"/>
        <v>204.92999999999995</v>
      </c>
      <c r="N350" t="str">
        <f t="shared" si="16"/>
        <v>Excelsa</v>
      </c>
      <c r="O350" t="str">
        <f t="shared" si="17"/>
        <v>Light</v>
      </c>
      <c r="P350" t="str">
        <f>_xlfn.XLOOKUP(Orders[[#This Row],[Customer ID]], customers!$A$1:$A$1001, customers!$I$1:$I$1001,, 0)</f>
        <v>No</v>
      </c>
    </row>
    <row r="351" spans="1:16" x14ac:dyDescent="0.3">
      <c r="A351" t="s">
        <v>2458</v>
      </c>
      <c r="B351" s="3">
        <v>44743</v>
      </c>
      <c r="C351" t="s">
        <v>2459</v>
      </c>
      <c r="D351" t="s">
        <v>6178</v>
      </c>
      <c r="E351">
        <v>4</v>
      </c>
      <c r="F351" t="str">
        <f>_xlfn.XLOOKUP(C351,customers!$A$2:$A$1001,customers!$B$2:$B$1001,,0)</f>
        <v>Dell Daveridge</v>
      </c>
      <c r="G351" t="str">
        <f>IF(_xlfn.XLOOKUP(orders!C351,customers!A350:A1350,customers!C350:C1350,,0) = 0, "", _xlfn.XLOOKUP(orders!C351,customers!A350:A1350,customers!C350:C1350,,0))</f>
        <v>ddaveridge9p@arstechnica.com</v>
      </c>
      <c r="H351" t="str">
        <f>_xlfn.XLOOKUP(C351, customers!$A$1:$A$1001, customers!$G$1:$G$1001,,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4">
        <f>INDEX(products!$A$1:$G$49, MATCH(orders!$D351, products!$A$1:$A$49, 0), MATCH(orders!L$1, products!$A$1:$G$1, 0))</f>
        <v>3.5849999999999995</v>
      </c>
      <c r="M351" s="4">
        <f t="shared" si="15"/>
        <v>14.339999999999998</v>
      </c>
      <c r="N351" t="str">
        <f t="shared" si="16"/>
        <v>Robusta</v>
      </c>
      <c r="O351" t="str">
        <f t="shared" si="17"/>
        <v>Light</v>
      </c>
      <c r="P351" t="str">
        <f>_xlfn.XLOOKUP(Orders[[#This Row],[Customer ID]], customers!$A$1:$A$1001, customers!$I$1:$I$1001,, 0)</f>
        <v>No</v>
      </c>
    </row>
    <row r="352" spans="1:16" x14ac:dyDescent="0.3">
      <c r="A352" t="s">
        <v>2464</v>
      </c>
      <c r="B352" s="3">
        <v>43592</v>
      </c>
      <c r="C352" t="s">
        <v>2465</v>
      </c>
      <c r="D352" t="s">
        <v>6158</v>
      </c>
      <c r="E352">
        <v>4</v>
      </c>
      <c r="F352" t="str">
        <f>_xlfn.XLOOKUP(C352,customers!$A$2:$A$1001,customers!$B$2:$B$1001,,0)</f>
        <v>Joshuah Awdry</v>
      </c>
      <c r="G352" t="str">
        <f>IF(_xlfn.XLOOKUP(orders!C352,customers!A351:A1351,customers!C351:C1351,,0) = 0, "", _xlfn.XLOOKUP(orders!C352,customers!A351:A1351,customers!C351:C1351,,0))</f>
        <v>jawdry9q@utexas.edu</v>
      </c>
      <c r="H352" t="str">
        <f>_xlfn.XLOOKUP(C352, customers!$A$1:$A$1001, customers!$G$1:$G$1001,,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4">
        <f>INDEX(products!$A$1:$G$49, MATCH(orders!$D352, products!$A$1:$A$49, 0), MATCH(orders!L$1, products!$A$1:$G$1, 0))</f>
        <v>5.97</v>
      </c>
      <c r="M352" s="4">
        <f t="shared" si="15"/>
        <v>23.88</v>
      </c>
      <c r="N352" t="str">
        <f t="shared" si="16"/>
        <v>Arabica</v>
      </c>
      <c r="O352" t="str">
        <f t="shared" si="17"/>
        <v>Dark</v>
      </c>
      <c r="P352" t="str">
        <f>_xlfn.XLOOKUP(Orders[[#This Row],[Customer ID]], customers!$A$1:$A$1001, customers!$I$1:$I$1001,, 0)</f>
        <v>No</v>
      </c>
    </row>
    <row r="353" spans="1:16" x14ac:dyDescent="0.3">
      <c r="A353" t="s">
        <v>2470</v>
      </c>
      <c r="B353" s="3">
        <v>44066</v>
      </c>
      <c r="C353" t="s">
        <v>2471</v>
      </c>
      <c r="D353" t="s">
        <v>6155</v>
      </c>
      <c r="E353">
        <v>2</v>
      </c>
      <c r="F353" t="str">
        <f>_xlfn.XLOOKUP(C353,customers!$A$2:$A$1001,customers!$B$2:$B$1001,,0)</f>
        <v>Ethel Ryles</v>
      </c>
      <c r="G353" t="str">
        <f>IF(_xlfn.XLOOKUP(orders!C353,customers!A352:A1352,customers!C352:C1352,,0) = 0, "", _xlfn.XLOOKUP(orders!C353,customers!A352:A1352,customers!C352:C1352,,0))</f>
        <v>eryles9r@fastcompany.com</v>
      </c>
      <c r="H353" t="str">
        <f>_xlfn.XLOOKUP(C353, customers!$A$1:$A$1001, customers!$G$1:$G$1001,,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4">
        <f>INDEX(products!$A$1:$G$49, MATCH(orders!$D353, products!$A$1:$A$49, 0), MATCH(orders!L$1, products!$A$1:$G$1, 0))</f>
        <v>11.25</v>
      </c>
      <c r="M353" s="4">
        <f t="shared" si="15"/>
        <v>22.5</v>
      </c>
      <c r="N353" t="str">
        <f t="shared" si="16"/>
        <v>Arabica</v>
      </c>
      <c r="O353" t="str">
        <f t="shared" si="17"/>
        <v>Medium</v>
      </c>
      <c r="P353" t="str">
        <f>_xlfn.XLOOKUP(Orders[[#This Row],[Customer ID]], customers!$A$1:$A$1001, customers!$I$1:$I$1001,, 0)</f>
        <v>No</v>
      </c>
    </row>
    <row r="354" spans="1:16" x14ac:dyDescent="0.3">
      <c r="A354" t="s">
        <v>2476</v>
      </c>
      <c r="B354" s="3">
        <v>43984</v>
      </c>
      <c r="C354" t="s">
        <v>2331</v>
      </c>
      <c r="D354" t="s">
        <v>6144</v>
      </c>
      <c r="E354">
        <v>5</v>
      </c>
      <c r="F354" t="str">
        <f>_xlfn.XLOOKUP(C354,customers!$A$2:$A$1001,customers!$B$2:$B$1001,,0)</f>
        <v>Flynn Antony</v>
      </c>
      <c r="G354" t="e">
        <f>IF(_xlfn.XLOOKUP(orders!C354,customers!A353:A1353,customers!C353:C1353,,0) = 0, "", _xlfn.XLOOKUP(orders!C354,customers!A353:A1353,customers!C353:C1353,,0))</f>
        <v>#N/A</v>
      </c>
      <c r="H354" t="str">
        <f>_xlfn.XLOOKUP(C354, customers!$A$1:$A$1001, customers!$G$1:$G$1001,,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4">
        <f>INDEX(products!$A$1:$G$49, MATCH(orders!$D354, products!$A$1:$A$49, 0), MATCH(orders!L$1, products!$A$1:$G$1, 0))</f>
        <v>7.29</v>
      </c>
      <c r="M354" s="4">
        <f t="shared" si="15"/>
        <v>36.450000000000003</v>
      </c>
      <c r="N354" t="str">
        <f t="shared" si="16"/>
        <v>Excelsa</v>
      </c>
      <c r="O354" t="str">
        <f t="shared" si="17"/>
        <v>Dark</v>
      </c>
      <c r="P354" t="str">
        <f>_xlfn.XLOOKUP(Orders[[#This Row],[Customer ID]], customers!$A$1:$A$1001, customers!$I$1:$I$1001,, 0)</f>
        <v>No</v>
      </c>
    </row>
    <row r="355" spans="1:16" x14ac:dyDescent="0.3">
      <c r="A355" t="s">
        <v>2482</v>
      </c>
      <c r="B355" s="3">
        <v>43860</v>
      </c>
      <c r="C355" t="s">
        <v>2483</v>
      </c>
      <c r="D355" t="s">
        <v>6157</v>
      </c>
      <c r="E355">
        <v>4</v>
      </c>
      <c r="F355" t="str">
        <f>_xlfn.XLOOKUP(C355,customers!$A$2:$A$1001,customers!$B$2:$B$1001,,0)</f>
        <v>Maitilde Boxill</v>
      </c>
      <c r="G355" t="str">
        <f>IF(_xlfn.XLOOKUP(orders!C355,customers!A354:A1354,customers!C354:C1354,,0) = 0, "", _xlfn.XLOOKUP(orders!C355,customers!A354:A1354,customers!C354:C1354,,0))</f>
        <v/>
      </c>
      <c r="H355" t="str">
        <f>_xlfn.XLOOKUP(C355, customers!$A$1:$A$1001, customers!$G$1:$G$1001,,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4">
        <f>INDEX(products!$A$1:$G$49, MATCH(orders!$D355, products!$A$1:$A$49, 0), MATCH(orders!L$1, products!$A$1:$G$1, 0))</f>
        <v>6.75</v>
      </c>
      <c r="M355" s="4">
        <f t="shared" si="15"/>
        <v>27</v>
      </c>
      <c r="N355" t="str">
        <f t="shared" si="16"/>
        <v>Arabica</v>
      </c>
      <c r="O355" t="str">
        <f t="shared" si="17"/>
        <v>Medium</v>
      </c>
      <c r="P355" t="str">
        <f>_xlfn.XLOOKUP(Orders[[#This Row],[Customer ID]], customers!$A$1:$A$1001, customers!$I$1:$I$1001,, 0)</f>
        <v>Yes</v>
      </c>
    </row>
    <row r="356" spans="1:16" x14ac:dyDescent="0.3">
      <c r="A356" t="s">
        <v>2487</v>
      </c>
      <c r="B356" s="3">
        <v>43876</v>
      </c>
      <c r="C356" t="s">
        <v>2488</v>
      </c>
      <c r="D356" t="s">
        <v>6175</v>
      </c>
      <c r="E356">
        <v>6</v>
      </c>
      <c r="F356" t="str">
        <f>_xlfn.XLOOKUP(C356,customers!$A$2:$A$1001,customers!$B$2:$B$1001,,0)</f>
        <v>Jodee Caldicott</v>
      </c>
      <c r="G356" t="str">
        <f>IF(_xlfn.XLOOKUP(orders!C356,customers!A355:A1355,customers!C355:C1355,,0) = 0, "", _xlfn.XLOOKUP(orders!C356,customers!A355:A1355,customers!C355:C1355,,0))</f>
        <v>jcaldicott9u@usda.gov</v>
      </c>
      <c r="H356" t="str">
        <f>_xlfn.XLOOKUP(C356, customers!$A$1:$A$1001, customers!$G$1:$G$1001,,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4">
        <f>INDEX(products!$A$1:$G$49, MATCH(orders!$D356, products!$A$1:$A$49, 0), MATCH(orders!L$1, products!$A$1:$G$1, 0))</f>
        <v>25.874999999999996</v>
      </c>
      <c r="M356" s="4">
        <f t="shared" si="15"/>
        <v>155.24999999999997</v>
      </c>
      <c r="N356" t="str">
        <f t="shared" si="16"/>
        <v>Arabica</v>
      </c>
      <c r="O356" t="str">
        <f t="shared" si="17"/>
        <v>Medium</v>
      </c>
      <c r="P356" t="str">
        <f>_xlfn.XLOOKUP(Orders[[#This Row],[Customer ID]], customers!$A$1:$A$1001, customers!$I$1:$I$1001,, 0)</f>
        <v>No</v>
      </c>
    </row>
    <row r="357" spans="1:16" x14ac:dyDescent="0.3">
      <c r="A357" t="s">
        <v>2492</v>
      </c>
      <c r="B357" s="3">
        <v>44358</v>
      </c>
      <c r="C357" t="s">
        <v>2493</v>
      </c>
      <c r="D357" t="s">
        <v>6168</v>
      </c>
      <c r="E357">
        <v>5</v>
      </c>
      <c r="F357" t="str">
        <f>_xlfn.XLOOKUP(C357,customers!$A$2:$A$1001,customers!$B$2:$B$1001,,0)</f>
        <v>Marianna Vedmore</v>
      </c>
      <c r="G357" t="str">
        <f>IF(_xlfn.XLOOKUP(orders!C357,customers!A356:A1356,customers!C356:C1356,,0) = 0, "", _xlfn.XLOOKUP(orders!C357,customers!A356:A1356,customers!C356:C1356,,0))</f>
        <v>mvedmore9v@a8.net</v>
      </c>
      <c r="H357" t="str">
        <f>_xlfn.XLOOKUP(C357, customers!$A$1:$A$1001, customers!$G$1:$G$1001,,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4">
        <f>INDEX(products!$A$1:$G$49, MATCH(orders!$D357, products!$A$1:$A$49, 0), MATCH(orders!L$1, products!$A$1:$G$1, 0))</f>
        <v>22.884999999999998</v>
      </c>
      <c r="M357" s="4">
        <f t="shared" si="15"/>
        <v>114.42499999999998</v>
      </c>
      <c r="N357" t="str">
        <f t="shared" si="16"/>
        <v>Arabica</v>
      </c>
      <c r="O357" t="str">
        <f t="shared" si="17"/>
        <v>Dark</v>
      </c>
      <c r="P357" t="str">
        <f>_xlfn.XLOOKUP(Orders[[#This Row],[Customer ID]], customers!$A$1:$A$1001, customers!$I$1:$I$1001,, 0)</f>
        <v>Yes</v>
      </c>
    </row>
    <row r="358" spans="1:16" x14ac:dyDescent="0.3">
      <c r="A358" t="s">
        <v>2498</v>
      </c>
      <c r="B358" s="3">
        <v>44631</v>
      </c>
      <c r="C358" t="s">
        <v>2499</v>
      </c>
      <c r="D358" t="s">
        <v>6143</v>
      </c>
      <c r="E358">
        <v>4</v>
      </c>
      <c r="F358" t="str">
        <f>_xlfn.XLOOKUP(C358,customers!$A$2:$A$1001,customers!$B$2:$B$1001,,0)</f>
        <v>Willey Romao</v>
      </c>
      <c r="G358" t="str">
        <f>IF(_xlfn.XLOOKUP(orders!C358,customers!A357:A1357,customers!C357:C1357,,0) = 0, "", _xlfn.XLOOKUP(orders!C358,customers!A357:A1357,customers!C357:C1357,,0))</f>
        <v>wromao9w@chronoengine.com</v>
      </c>
      <c r="H358" t="str">
        <f>_xlfn.XLOOKUP(C358, customers!$A$1:$A$1001, customers!$G$1:$G$1001,,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4">
        <f>INDEX(products!$A$1:$G$49, MATCH(orders!$D358, products!$A$1:$A$49, 0), MATCH(orders!L$1, products!$A$1:$G$1, 0))</f>
        <v>12.95</v>
      </c>
      <c r="M358" s="4">
        <f t="shared" si="15"/>
        <v>51.8</v>
      </c>
      <c r="N358" t="str">
        <f t="shared" si="16"/>
        <v>Liberica</v>
      </c>
      <c r="O358" t="str">
        <f t="shared" si="17"/>
        <v>Dark</v>
      </c>
      <c r="P358" t="str">
        <f>_xlfn.XLOOKUP(Orders[[#This Row],[Customer ID]], customers!$A$1:$A$1001, customers!$I$1:$I$1001,, 0)</f>
        <v>Yes</v>
      </c>
    </row>
    <row r="359" spans="1:16" x14ac:dyDescent="0.3">
      <c r="A359" t="s">
        <v>2504</v>
      </c>
      <c r="B359" s="3">
        <v>44448</v>
      </c>
      <c r="C359" t="s">
        <v>2505</v>
      </c>
      <c r="D359" t="s">
        <v>6175</v>
      </c>
      <c r="E359">
        <v>6</v>
      </c>
      <c r="F359" t="str">
        <f>_xlfn.XLOOKUP(C359,customers!$A$2:$A$1001,customers!$B$2:$B$1001,,0)</f>
        <v>Enriqueta Ixor</v>
      </c>
      <c r="G359" t="str">
        <f>IF(_xlfn.XLOOKUP(orders!C359,customers!A358:A1358,customers!C358:C1358,,0) = 0, "", _xlfn.XLOOKUP(orders!C359,customers!A358:A1358,customers!C358:C1358,,0))</f>
        <v/>
      </c>
      <c r="H359" t="str">
        <f>_xlfn.XLOOKUP(C359, customers!$A$1:$A$1001, customers!$G$1:$G$1001,,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4">
        <f>INDEX(products!$A$1:$G$49, MATCH(orders!$D359, products!$A$1:$A$49, 0), MATCH(orders!L$1, products!$A$1:$G$1, 0))</f>
        <v>25.874999999999996</v>
      </c>
      <c r="M359" s="4">
        <f t="shared" si="15"/>
        <v>155.24999999999997</v>
      </c>
      <c r="N359" t="str">
        <f t="shared" si="16"/>
        <v>Arabica</v>
      </c>
      <c r="O359" t="str">
        <f t="shared" si="17"/>
        <v>Medium</v>
      </c>
      <c r="P359" t="str">
        <f>_xlfn.XLOOKUP(Orders[[#This Row],[Customer ID]], customers!$A$1:$A$1001, customers!$I$1:$I$1001,, 0)</f>
        <v>No</v>
      </c>
    </row>
    <row r="360" spans="1:16" x14ac:dyDescent="0.3">
      <c r="A360" t="s">
        <v>2509</v>
      </c>
      <c r="B360" s="3">
        <v>43599</v>
      </c>
      <c r="C360" t="s">
        <v>2510</v>
      </c>
      <c r="D360" t="s">
        <v>6182</v>
      </c>
      <c r="E360">
        <v>1</v>
      </c>
      <c r="F360" t="str">
        <f>_xlfn.XLOOKUP(C360,customers!$A$2:$A$1001,customers!$B$2:$B$1001,,0)</f>
        <v>Tomasina Cotmore</v>
      </c>
      <c r="G360" t="str">
        <f>IF(_xlfn.XLOOKUP(orders!C360,customers!A359:A1359,customers!C359:C1359,,0) = 0, "", _xlfn.XLOOKUP(orders!C360,customers!A359:A1359,customers!C359:C1359,,0))</f>
        <v>tcotmore9y@amazonaws.com</v>
      </c>
      <c r="H360" t="str">
        <f>_xlfn.XLOOKUP(C360, customers!$A$1:$A$1001, customers!$G$1:$G$1001,,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4">
        <f>INDEX(products!$A$1:$G$49, MATCH(orders!$D360, products!$A$1:$A$49, 0), MATCH(orders!L$1, products!$A$1:$G$1, 0))</f>
        <v>29.784999999999997</v>
      </c>
      <c r="M360" s="4">
        <f t="shared" si="15"/>
        <v>29.784999999999997</v>
      </c>
      <c r="N360" t="str">
        <f t="shared" si="16"/>
        <v>Arabica</v>
      </c>
      <c r="O360" t="str">
        <f t="shared" si="17"/>
        <v>Light</v>
      </c>
      <c r="P360" t="str">
        <f>_xlfn.XLOOKUP(Orders[[#This Row],[Customer ID]], customers!$A$1:$A$1001, customers!$I$1:$I$1001,, 0)</f>
        <v>No</v>
      </c>
    </row>
    <row r="361" spans="1:16" x14ac:dyDescent="0.3">
      <c r="A361" t="s">
        <v>2515</v>
      </c>
      <c r="B361" s="3">
        <v>43563</v>
      </c>
      <c r="C361" t="s">
        <v>2516</v>
      </c>
      <c r="D361" t="s">
        <v>6178</v>
      </c>
      <c r="E361">
        <v>6</v>
      </c>
      <c r="F361" t="str">
        <f>_xlfn.XLOOKUP(C361,customers!$A$2:$A$1001,customers!$B$2:$B$1001,,0)</f>
        <v>Yuma Skipsey</v>
      </c>
      <c r="G361" t="str">
        <f>IF(_xlfn.XLOOKUP(orders!C361,customers!A360:A1360,customers!C360:C1360,,0) = 0, "", _xlfn.XLOOKUP(orders!C361,customers!A360:A1360,customers!C360:C1360,,0))</f>
        <v>yskipsey9z@spotify.com</v>
      </c>
      <c r="H361" t="str">
        <f>_xlfn.XLOOKUP(C361, customers!$A$1:$A$1001, customers!$G$1:$G$1001,,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4">
        <f>INDEX(products!$A$1:$G$49, MATCH(orders!$D361, products!$A$1:$A$49, 0), MATCH(orders!L$1, products!$A$1:$G$1, 0))</f>
        <v>3.5849999999999995</v>
      </c>
      <c r="M361" s="4">
        <f t="shared" si="15"/>
        <v>21.509999999999998</v>
      </c>
      <c r="N361" t="str">
        <f t="shared" si="16"/>
        <v>Robusta</v>
      </c>
      <c r="O361" t="str">
        <f t="shared" si="17"/>
        <v>Light</v>
      </c>
      <c r="P361" t="str">
        <f>_xlfn.XLOOKUP(Orders[[#This Row],[Customer ID]], customers!$A$1:$A$1001, customers!$I$1:$I$1001,, 0)</f>
        <v>No</v>
      </c>
    </row>
    <row r="362" spans="1:16" x14ac:dyDescent="0.3">
      <c r="A362" t="s">
        <v>2521</v>
      </c>
      <c r="B362" s="3">
        <v>44058</v>
      </c>
      <c r="C362" t="s">
        <v>2522</v>
      </c>
      <c r="D362" t="s">
        <v>6149</v>
      </c>
      <c r="E362">
        <v>2</v>
      </c>
      <c r="F362" t="str">
        <f>_xlfn.XLOOKUP(C362,customers!$A$2:$A$1001,customers!$B$2:$B$1001,,0)</f>
        <v>Nicko Corps</v>
      </c>
      <c r="G362" t="str">
        <f>IF(_xlfn.XLOOKUP(orders!C362,customers!A361:A1361,customers!C361:C1361,,0) = 0, "", _xlfn.XLOOKUP(orders!C362,customers!A361:A1361,customers!C361:C1361,,0))</f>
        <v>ncorpsa0@gmpg.org</v>
      </c>
      <c r="H362" t="str">
        <f>_xlfn.XLOOKUP(C362, customers!$A$1:$A$1001, customers!$G$1:$G$1001,,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4">
        <f>INDEX(products!$A$1:$G$49, MATCH(orders!$D362, products!$A$1:$A$49, 0), MATCH(orders!L$1, products!$A$1:$G$1, 0))</f>
        <v>20.584999999999997</v>
      </c>
      <c r="M362" s="4">
        <f t="shared" si="15"/>
        <v>41.169999999999995</v>
      </c>
      <c r="N362" t="str">
        <f t="shared" si="16"/>
        <v>Robusta</v>
      </c>
      <c r="O362" t="str">
        <f t="shared" si="17"/>
        <v>Dark</v>
      </c>
      <c r="P362" t="str">
        <f>_xlfn.XLOOKUP(Orders[[#This Row],[Customer ID]], customers!$A$1:$A$1001, customers!$I$1:$I$1001,, 0)</f>
        <v>No</v>
      </c>
    </row>
    <row r="363" spans="1:16" x14ac:dyDescent="0.3">
      <c r="A363" t="s">
        <v>2521</v>
      </c>
      <c r="B363" s="3">
        <v>44058</v>
      </c>
      <c r="C363" t="s">
        <v>2522</v>
      </c>
      <c r="D363" t="s">
        <v>6146</v>
      </c>
      <c r="E363">
        <v>1</v>
      </c>
      <c r="F363" t="str">
        <f>_xlfn.XLOOKUP(C363,customers!$A$2:$A$1001,customers!$B$2:$B$1001,,0)</f>
        <v>Nicko Corps</v>
      </c>
      <c r="G363" t="str">
        <f>IF(_xlfn.XLOOKUP(orders!C363,customers!A362:A1362,customers!C362:C1362,,0) = 0, "", _xlfn.XLOOKUP(orders!C363,customers!A362:A1362,customers!C362:C1362,,0))</f>
        <v>ncorpsa0@gmpg.org</v>
      </c>
      <c r="H363" t="str">
        <f>_xlfn.XLOOKUP(C363, customers!$A$1:$A$1001, customers!$G$1:$G$1001,,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4">
        <f>INDEX(products!$A$1:$G$49, MATCH(orders!$D363, products!$A$1:$A$49, 0), MATCH(orders!L$1, products!$A$1:$G$1, 0))</f>
        <v>5.97</v>
      </c>
      <c r="M363" s="4">
        <f t="shared" si="15"/>
        <v>5.97</v>
      </c>
      <c r="N363" t="str">
        <f t="shared" si="16"/>
        <v>Robusta</v>
      </c>
      <c r="O363" t="str">
        <f t="shared" si="17"/>
        <v>Medium</v>
      </c>
      <c r="P363" t="str">
        <f>_xlfn.XLOOKUP(Orders[[#This Row],[Customer ID]], customers!$A$1:$A$1001, customers!$I$1:$I$1001,, 0)</f>
        <v>No</v>
      </c>
    </row>
    <row r="364" spans="1:16" x14ac:dyDescent="0.3">
      <c r="A364" t="s">
        <v>2532</v>
      </c>
      <c r="B364" s="3">
        <v>44686</v>
      </c>
      <c r="C364" t="s">
        <v>2533</v>
      </c>
      <c r="D364" t="s">
        <v>6171</v>
      </c>
      <c r="E364">
        <v>5</v>
      </c>
      <c r="F364" t="str">
        <f>_xlfn.XLOOKUP(C364,customers!$A$2:$A$1001,customers!$B$2:$B$1001,,0)</f>
        <v>Feliks Babber</v>
      </c>
      <c r="G364" t="str">
        <f>IF(_xlfn.XLOOKUP(orders!C364,customers!A363:A1363,customers!C363:C1363,,0) = 0, "", _xlfn.XLOOKUP(orders!C364,customers!A363:A1363,customers!C363:C1363,,0))</f>
        <v>fbabbera2@stanford.edu</v>
      </c>
      <c r="H364" t="str">
        <f>_xlfn.XLOOKUP(C364, customers!$A$1:$A$1001, customers!$G$1:$G$1001,,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4">
        <f>INDEX(products!$A$1:$G$49, MATCH(orders!$D364, products!$A$1:$A$49, 0), MATCH(orders!L$1, products!$A$1:$G$1, 0))</f>
        <v>14.85</v>
      </c>
      <c r="M364" s="4">
        <f t="shared" si="15"/>
        <v>74.25</v>
      </c>
      <c r="N364" t="str">
        <f t="shared" si="16"/>
        <v>Excelsa</v>
      </c>
      <c r="O364" t="str">
        <f t="shared" si="17"/>
        <v>Light</v>
      </c>
      <c r="P364" t="str">
        <f>_xlfn.XLOOKUP(Orders[[#This Row],[Customer ID]], customers!$A$1:$A$1001, customers!$I$1:$I$1001,, 0)</f>
        <v>Yes</v>
      </c>
    </row>
    <row r="365" spans="1:16" x14ac:dyDescent="0.3">
      <c r="A365" t="s">
        <v>2538</v>
      </c>
      <c r="B365" s="3">
        <v>44282</v>
      </c>
      <c r="C365" t="s">
        <v>2539</v>
      </c>
      <c r="D365" t="s">
        <v>6162</v>
      </c>
      <c r="E365">
        <v>6</v>
      </c>
      <c r="F365" t="str">
        <f>_xlfn.XLOOKUP(C365,customers!$A$2:$A$1001,customers!$B$2:$B$1001,,0)</f>
        <v>Kaja Loxton</v>
      </c>
      <c r="G365" t="str">
        <f>IF(_xlfn.XLOOKUP(orders!C365,customers!A364:A1364,customers!C364:C1364,,0) = 0, "", _xlfn.XLOOKUP(orders!C365,customers!A364:A1364,customers!C364:C1364,,0))</f>
        <v>kloxtona3@opensource.org</v>
      </c>
      <c r="H365" t="str">
        <f>_xlfn.XLOOKUP(C365, customers!$A$1:$A$1001, customers!$G$1:$G$1001,,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4">
        <f>INDEX(products!$A$1:$G$49, MATCH(orders!$D365, products!$A$1:$A$49, 0), MATCH(orders!L$1, products!$A$1:$G$1, 0))</f>
        <v>14.55</v>
      </c>
      <c r="M365" s="4">
        <f t="shared" si="15"/>
        <v>87.300000000000011</v>
      </c>
      <c r="N365" t="str">
        <f t="shared" si="16"/>
        <v>Liberica</v>
      </c>
      <c r="O365" t="str">
        <f t="shared" si="17"/>
        <v>Medium</v>
      </c>
      <c r="P365" t="str">
        <f>_xlfn.XLOOKUP(Orders[[#This Row],[Customer ID]], customers!$A$1:$A$1001, customers!$I$1:$I$1001,, 0)</f>
        <v>No</v>
      </c>
    </row>
    <row r="366" spans="1:16" x14ac:dyDescent="0.3">
      <c r="A366" t="s">
        <v>2543</v>
      </c>
      <c r="B366" s="3">
        <v>43582</v>
      </c>
      <c r="C366" t="s">
        <v>2544</v>
      </c>
      <c r="D366" t="s">
        <v>6183</v>
      </c>
      <c r="E366">
        <v>6</v>
      </c>
      <c r="F366" t="str">
        <f>_xlfn.XLOOKUP(C366,customers!$A$2:$A$1001,customers!$B$2:$B$1001,,0)</f>
        <v>Parker Tofful</v>
      </c>
      <c r="G366" t="str">
        <f>IF(_xlfn.XLOOKUP(orders!C366,customers!A365:A1365,customers!C365:C1365,,0) = 0, "", _xlfn.XLOOKUP(orders!C366,customers!A365:A1365,customers!C365:C1365,,0))</f>
        <v>ptoffula4@posterous.com</v>
      </c>
      <c r="H366" t="str">
        <f>_xlfn.XLOOKUP(C366, customers!$A$1:$A$1001, customers!$G$1:$G$1001,,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4">
        <f>INDEX(products!$A$1:$G$49, MATCH(orders!$D366, products!$A$1:$A$49, 0), MATCH(orders!L$1, products!$A$1:$G$1, 0))</f>
        <v>12.15</v>
      </c>
      <c r="M366" s="4">
        <f t="shared" si="15"/>
        <v>72.900000000000006</v>
      </c>
      <c r="N366" t="str">
        <f t="shared" si="16"/>
        <v>Excelsa</v>
      </c>
      <c r="O366" t="str">
        <f t="shared" si="17"/>
        <v>Dark</v>
      </c>
      <c r="P366" t="str">
        <f>_xlfn.XLOOKUP(Orders[[#This Row],[Customer ID]], customers!$A$1:$A$1001, customers!$I$1:$I$1001,, 0)</f>
        <v>Yes</v>
      </c>
    </row>
    <row r="367" spans="1:16" x14ac:dyDescent="0.3">
      <c r="A367" t="s">
        <v>2549</v>
      </c>
      <c r="B367" s="3">
        <v>44464</v>
      </c>
      <c r="C367" t="s">
        <v>2550</v>
      </c>
      <c r="D367" t="s">
        <v>6169</v>
      </c>
      <c r="E367">
        <v>1</v>
      </c>
      <c r="F367" t="str">
        <f>_xlfn.XLOOKUP(C367,customers!$A$2:$A$1001,customers!$B$2:$B$1001,,0)</f>
        <v>Casi Gwinnett</v>
      </c>
      <c r="G367" t="str">
        <f>IF(_xlfn.XLOOKUP(orders!C367,customers!A366:A1366,customers!C366:C1366,,0) = 0, "", _xlfn.XLOOKUP(orders!C367,customers!A366:A1366,customers!C366:C1366,,0))</f>
        <v>cgwinnetta5@behance.net</v>
      </c>
      <c r="H367" t="str">
        <f>_xlfn.XLOOKUP(C367, customers!$A$1:$A$1001, customers!$G$1:$G$1001,,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4">
        <f>INDEX(products!$A$1:$G$49, MATCH(orders!$D367, products!$A$1:$A$49, 0), MATCH(orders!L$1, products!$A$1:$G$1, 0))</f>
        <v>7.77</v>
      </c>
      <c r="M367" s="4">
        <f t="shared" si="15"/>
        <v>7.77</v>
      </c>
      <c r="N367" t="str">
        <f t="shared" si="16"/>
        <v>Liberica</v>
      </c>
      <c r="O367" t="str">
        <f t="shared" si="17"/>
        <v>Dark</v>
      </c>
      <c r="P367" t="str">
        <f>_xlfn.XLOOKUP(Orders[[#This Row],[Customer ID]], customers!$A$1:$A$1001, customers!$I$1:$I$1001,, 0)</f>
        <v>No</v>
      </c>
    </row>
    <row r="368" spans="1:16" x14ac:dyDescent="0.3">
      <c r="A368" t="s">
        <v>2554</v>
      </c>
      <c r="B368" s="3">
        <v>43874</v>
      </c>
      <c r="C368" t="s">
        <v>2555</v>
      </c>
      <c r="D368" t="s">
        <v>6144</v>
      </c>
      <c r="E368">
        <v>6</v>
      </c>
      <c r="F368" t="str">
        <f>_xlfn.XLOOKUP(C368,customers!$A$2:$A$1001,customers!$B$2:$B$1001,,0)</f>
        <v>Saree Ellesworth</v>
      </c>
      <c r="G368" t="str">
        <f>IF(_xlfn.XLOOKUP(orders!C368,customers!A367:A1367,customers!C367:C1367,,0) = 0, "", _xlfn.XLOOKUP(orders!C368,customers!A367:A1367,customers!C367:C1367,,0))</f>
        <v/>
      </c>
      <c r="H368" t="str">
        <f>_xlfn.XLOOKUP(C368, customers!$A$1:$A$1001, customers!$G$1:$G$1001,,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4">
        <f>INDEX(products!$A$1:$G$49, MATCH(orders!$D368, products!$A$1:$A$49, 0), MATCH(orders!L$1, products!$A$1:$G$1, 0))</f>
        <v>7.29</v>
      </c>
      <c r="M368" s="4">
        <f t="shared" si="15"/>
        <v>43.74</v>
      </c>
      <c r="N368" t="str">
        <f t="shared" si="16"/>
        <v>Excelsa</v>
      </c>
      <c r="O368" t="str">
        <f t="shared" si="17"/>
        <v>Dark</v>
      </c>
      <c r="P368" t="str">
        <f>_xlfn.XLOOKUP(Orders[[#This Row],[Customer ID]], customers!$A$1:$A$1001, customers!$I$1:$I$1001,, 0)</f>
        <v>No</v>
      </c>
    </row>
    <row r="369" spans="1:16" x14ac:dyDescent="0.3">
      <c r="A369" t="s">
        <v>2559</v>
      </c>
      <c r="B369" s="3">
        <v>44393</v>
      </c>
      <c r="C369" t="s">
        <v>2560</v>
      </c>
      <c r="D369" t="s">
        <v>6159</v>
      </c>
      <c r="E369">
        <v>2</v>
      </c>
      <c r="F369" t="str">
        <f>_xlfn.XLOOKUP(C369,customers!$A$2:$A$1001,customers!$B$2:$B$1001,,0)</f>
        <v>Silvio Iorizzi</v>
      </c>
      <c r="G369" t="str">
        <f>IF(_xlfn.XLOOKUP(orders!C369,customers!A368:A1368,customers!C368:C1368,,0) = 0, "", _xlfn.XLOOKUP(orders!C369,customers!A368:A1368,customers!C368:C1368,,0))</f>
        <v/>
      </c>
      <c r="H369" t="str">
        <f>_xlfn.XLOOKUP(C369, customers!$A$1:$A$1001, customers!$G$1:$G$1001,,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4">
        <f>INDEX(products!$A$1:$G$49, MATCH(orders!$D369, products!$A$1:$A$49, 0), MATCH(orders!L$1, products!$A$1:$G$1, 0))</f>
        <v>4.3650000000000002</v>
      </c>
      <c r="M369" s="4">
        <f t="shared" si="15"/>
        <v>8.73</v>
      </c>
      <c r="N369" t="str">
        <f t="shared" si="16"/>
        <v>Liberica</v>
      </c>
      <c r="O369" t="str">
        <f t="shared" si="17"/>
        <v>Medium</v>
      </c>
      <c r="P369" t="str">
        <f>_xlfn.XLOOKUP(Orders[[#This Row],[Customer ID]], customers!$A$1:$A$1001, customers!$I$1:$I$1001,, 0)</f>
        <v>Yes</v>
      </c>
    </row>
    <row r="370" spans="1:16" x14ac:dyDescent="0.3">
      <c r="A370" t="s">
        <v>2563</v>
      </c>
      <c r="B370" s="3">
        <v>44692</v>
      </c>
      <c r="C370" t="s">
        <v>2564</v>
      </c>
      <c r="D370" t="s">
        <v>6166</v>
      </c>
      <c r="E370">
        <v>2</v>
      </c>
      <c r="F370" t="str">
        <f>_xlfn.XLOOKUP(C370,customers!$A$2:$A$1001,customers!$B$2:$B$1001,,0)</f>
        <v>Leesa Flaonier</v>
      </c>
      <c r="G370" t="str">
        <f>IF(_xlfn.XLOOKUP(orders!C370,customers!A369:A1369,customers!C369:C1369,,0) = 0, "", _xlfn.XLOOKUP(orders!C370,customers!A369:A1369,customers!C369:C1369,,0))</f>
        <v>lflaoniera8@wordpress.org</v>
      </c>
      <c r="H370" t="str">
        <f>_xlfn.XLOOKUP(C370, customers!$A$1:$A$1001, customers!$G$1:$G$1001,,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4">
        <f>INDEX(products!$A$1:$G$49, MATCH(orders!$D370, products!$A$1:$A$49, 0), MATCH(orders!L$1, products!$A$1:$G$1, 0))</f>
        <v>31.624999999999996</v>
      </c>
      <c r="M370" s="4">
        <f t="shared" si="15"/>
        <v>63.249999999999993</v>
      </c>
      <c r="N370" t="str">
        <f t="shared" si="16"/>
        <v>Excelsa</v>
      </c>
      <c r="O370" t="str">
        <f t="shared" si="17"/>
        <v>Medium</v>
      </c>
      <c r="P370" t="str">
        <f>_xlfn.XLOOKUP(Orders[[#This Row],[Customer ID]], customers!$A$1:$A$1001, customers!$I$1:$I$1001,, 0)</f>
        <v>No</v>
      </c>
    </row>
    <row r="371" spans="1:16" x14ac:dyDescent="0.3">
      <c r="A371" t="s">
        <v>2569</v>
      </c>
      <c r="B371" s="3">
        <v>43500</v>
      </c>
      <c r="C371" t="s">
        <v>2570</v>
      </c>
      <c r="D371" t="s">
        <v>6176</v>
      </c>
      <c r="E371">
        <v>1</v>
      </c>
      <c r="F371" t="str">
        <f>_xlfn.XLOOKUP(C371,customers!$A$2:$A$1001,customers!$B$2:$B$1001,,0)</f>
        <v>Abba Pummell</v>
      </c>
      <c r="G371" t="str">
        <f>IF(_xlfn.XLOOKUP(orders!C371,customers!A370:A1370,customers!C370:C1370,,0) = 0, "", _xlfn.XLOOKUP(orders!C371,customers!A370:A1370,customers!C370:C1370,,0))</f>
        <v/>
      </c>
      <c r="H371" t="str">
        <f>_xlfn.XLOOKUP(C371, customers!$A$1:$A$1001, customers!$G$1:$G$1001,,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4">
        <f>INDEX(products!$A$1:$G$49, MATCH(orders!$D371, products!$A$1:$A$49, 0), MATCH(orders!L$1, products!$A$1:$G$1, 0))</f>
        <v>8.91</v>
      </c>
      <c r="M371" s="4">
        <f t="shared" si="15"/>
        <v>8.91</v>
      </c>
      <c r="N371" t="str">
        <f t="shared" si="16"/>
        <v>Excelsa</v>
      </c>
      <c r="O371" t="str">
        <f t="shared" si="17"/>
        <v>Light</v>
      </c>
      <c r="P371" t="str">
        <f>_xlfn.XLOOKUP(Orders[[#This Row],[Customer ID]], customers!$A$1:$A$1001, customers!$I$1:$I$1001,, 0)</f>
        <v>Yes</v>
      </c>
    </row>
    <row r="372" spans="1:16" x14ac:dyDescent="0.3">
      <c r="A372" t="s">
        <v>2573</v>
      </c>
      <c r="B372" s="3">
        <v>43501</v>
      </c>
      <c r="C372" t="s">
        <v>2574</v>
      </c>
      <c r="D372" t="s">
        <v>6183</v>
      </c>
      <c r="E372">
        <v>2</v>
      </c>
      <c r="F372" t="str">
        <f>_xlfn.XLOOKUP(C372,customers!$A$2:$A$1001,customers!$B$2:$B$1001,,0)</f>
        <v>Corinna Catcheside</v>
      </c>
      <c r="G372" t="str">
        <f>IF(_xlfn.XLOOKUP(orders!C372,customers!A371:A1371,customers!C371:C1371,,0) = 0, "", _xlfn.XLOOKUP(orders!C372,customers!A371:A1371,customers!C371:C1371,,0))</f>
        <v>ccatchesideaa@macromedia.com</v>
      </c>
      <c r="H372" t="str">
        <f>_xlfn.XLOOKUP(C372, customers!$A$1:$A$1001, customers!$G$1:$G$1001,,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4">
        <f>INDEX(products!$A$1:$G$49, MATCH(orders!$D372, products!$A$1:$A$49, 0), MATCH(orders!L$1, products!$A$1:$G$1, 0))</f>
        <v>12.15</v>
      </c>
      <c r="M372" s="4">
        <f t="shared" si="15"/>
        <v>24.3</v>
      </c>
      <c r="N372" t="str">
        <f t="shared" si="16"/>
        <v>Excelsa</v>
      </c>
      <c r="O372" t="str">
        <f t="shared" si="17"/>
        <v>Dark</v>
      </c>
      <c r="P372" t="str">
        <f>_xlfn.XLOOKUP(Orders[[#This Row],[Customer ID]], customers!$A$1:$A$1001, customers!$I$1:$I$1001,, 0)</f>
        <v>Yes</v>
      </c>
    </row>
    <row r="373" spans="1:16" x14ac:dyDescent="0.3">
      <c r="A373" t="s">
        <v>2579</v>
      </c>
      <c r="B373" s="3">
        <v>44705</v>
      </c>
      <c r="C373" t="s">
        <v>2580</v>
      </c>
      <c r="D373" t="s">
        <v>6180</v>
      </c>
      <c r="E373">
        <v>6</v>
      </c>
      <c r="F373" t="str">
        <f>_xlfn.XLOOKUP(C373,customers!$A$2:$A$1001,customers!$B$2:$B$1001,,0)</f>
        <v>Cortney Gibbonson</v>
      </c>
      <c r="G373" t="str">
        <f>IF(_xlfn.XLOOKUP(orders!C373,customers!A372:A1372,customers!C372:C1372,,0) = 0, "", _xlfn.XLOOKUP(orders!C373,customers!A372:A1372,customers!C372:C1372,,0))</f>
        <v>cgibbonsonab@accuweather.com</v>
      </c>
      <c r="H373" t="str">
        <f>_xlfn.XLOOKUP(C373, customers!$A$1:$A$1001, customers!$G$1:$G$1001,,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4">
        <f>INDEX(products!$A$1:$G$49, MATCH(orders!$D373, products!$A$1:$A$49, 0), MATCH(orders!L$1, products!$A$1:$G$1, 0))</f>
        <v>7.77</v>
      </c>
      <c r="M373" s="4">
        <f t="shared" si="15"/>
        <v>46.62</v>
      </c>
      <c r="N373" t="str">
        <f t="shared" si="16"/>
        <v>Arabica</v>
      </c>
      <c r="O373" t="str">
        <f t="shared" si="17"/>
        <v>Light</v>
      </c>
      <c r="P373" t="str">
        <f>_xlfn.XLOOKUP(Orders[[#This Row],[Customer ID]], customers!$A$1:$A$1001, customers!$I$1:$I$1001,, 0)</f>
        <v>Yes</v>
      </c>
    </row>
    <row r="374" spans="1:16" x14ac:dyDescent="0.3">
      <c r="A374" t="s">
        <v>2585</v>
      </c>
      <c r="B374" s="3">
        <v>44108</v>
      </c>
      <c r="C374" t="s">
        <v>2586</v>
      </c>
      <c r="D374" t="s">
        <v>6173</v>
      </c>
      <c r="E374">
        <v>6</v>
      </c>
      <c r="F374" t="str">
        <f>_xlfn.XLOOKUP(C374,customers!$A$2:$A$1001,customers!$B$2:$B$1001,,0)</f>
        <v>Terri Farra</v>
      </c>
      <c r="G374" t="str">
        <f>IF(_xlfn.XLOOKUP(orders!C374,customers!A373:A1373,customers!C373:C1373,,0) = 0, "", _xlfn.XLOOKUP(orders!C374,customers!A373:A1373,customers!C373:C1373,,0))</f>
        <v>tfarraac@behance.net</v>
      </c>
      <c r="H374" t="str">
        <f>_xlfn.XLOOKUP(C374, customers!$A$1:$A$1001, customers!$G$1:$G$1001,,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4">
        <f>INDEX(products!$A$1:$G$49, MATCH(orders!$D374, products!$A$1:$A$49, 0), MATCH(orders!L$1, products!$A$1:$G$1, 0))</f>
        <v>7.169999999999999</v>
      </c>
      <c r="M374" s="4">
        <f t="shared" si="15"/>
        <v>43.019999999999996</v>
      </c>
      <c r="N374" t="str">
        <f t="shared" si="16"/>
        <v>Robusta</v>
      </c>
      <c r="O374" t="str">
        <f t="shared" si="17"/>
        <v>Light</v>
      </c>
      <c r="P374" t="str">
        <f>_xlfn.XLOOKUP(Orders[[#This Row],[Customer ID]], customers!$A$1:$A$1001, customers!$I$1:$I$1001,, 0)</f>
        <v>No</v>
      </c>
    </row>
    <row r="375" spans="1:16" x14ac:dyDescent="0.3">
      <c r="A375" t="s">
        <v>2591</v>
      </c>
      <c r="B375" s="3">
        <v>44742</v>
      </c>
      <c r="C375" t="s">
        <v>2592</v>
      </c>
      <c r="D375" t="s">
        <v>6158</v>
      </c>
      <c r="E375">
        <v>3</v>
      </c>
      <c r="F375" t="str">
        <f>_xlfn.XLOOKUP(C375,customers!$A$2:$A$1001,customers!$B$2:$B$1001,,0)</f>
        <v>Corney Curme</v>
      </c>
      <c r="G375" t="str">
        <f>IF(_xlfn.XLOOKUP(orders!C375,customers!A374:A1374,customers!C374:C1374,,0) = 0, "", _xlfn.XLOOKUP(orders!C375,customers!A374:A1374,customers!C374:C1374,,0))</f>
        <v/>
      </c>
      <c r="H375" t="str">
        <f>_xlfn.XLOOKUP(C375, customers!$A$1:$A$1001, customers!$G$1:$G$1001,,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4">
        <f>INDEX(products!$A$1:$G$49, MATCH(orders!$D375, products!$A$1:$A$49, 0), MATCH(orders!L$1, products!$A$1:$G$1, 0))</f>
        <v>5.97</v>
      </c>
      <c r="M375" s="4">
        <f t="shared" si="15"/>
        <v>17.91</v>
      </c>
      <c r="N375" t="str">
        <f t="shared" si="16"/>
        <v>Arabica</v>
      </c>
      <c r="O375" t="str">
        <f t="shared" si="17"/>
        <v>Dark</v>
      </c>
      <c r="P375" t="str">
        <f>_xlfn.XLOOKUP(Orders[[#This Row],[Customer ID]], customers!$A$1:$A$1001, customers!$I$1:$I$1001,, 0)</f>
        <v>Yes</v>
      </c>
    </row>
    <row r="376" spans="1:16" x14ac:dyDescent="0.3">
      <c r="A376" t="s">
        <v>2597</v>
      </c>
      <c r="B376" s="3">
        <v>44125</v>
      </c>
      <c r="C376" t="s">
        <v>2598</v>
      </c>
      <c r="D376" t="s">
        <v>6161</v>
      </c>
      <c r="E376">
        <v>4</v>
      </c>
      <c r="F376" t="str">
        <f>_xlfn.XLOOKUP(C376,customers!$A$2:$A$1001,customers!$B$2:$B$1001,,0)</f>
        <v>Gothart Bamfield</v>
      </c>
      <c r="G376" t="str">
        <f>IF(_xlfn.XLOOKUP(orders!C376,customers!A375:A1375,customers!C375:C1375,,0) = 0, "", _xlfn.XLOOKUP(orders!C376,customers!A375:A1375,customers!C375:C1375,,0))</f>
        <v>gbamfieldae@yellowpages.com</v>
      </c>
      <c r="H376" t="str">
        <f>_xlfn.XLOOKUP(C376, customers!$A$1:$A$1001, customers!$G$1:$G$1001,,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4">
        <f>INDEX(products!$A$1:$G$49, MATCH(orders!$D376, products!$A$1:$A$49, 0), MATCH(orders!L$1, products!$A$1:$G$1, 0))</f>
        <v>9.51</v>
      </c>
      <c r="M376" s="4">
        <f t="shared" si="15"/>
        <v>38.04</v>
      </c>
      <c r="N376" t="str">
        <f t="shared" si="16"/>
        <v>Liberica</v>
      </c>
      <c r="O376" t="str">
        <f t="shared" si="17"/>
        <v>Light</v>
      </c>
      <c r="P376" t="str">
        <f>_xlfn.XLOOKUP(Orders[[#This Row],[Customer ID]], customers!$A$1:$A$1001, customers!$I$1:$I$1001,, 0)</f>
        <v>Yes</v>
      </c>
    </row>
    <row r="377" spans="1:16" x14ac:dyDescent="0.3">
      <c r="A377" t="s">
        <v>2603</v>
      </c>
      <c r="B377" s="3">
        <v>44120</v>
      </c>
      <c r="C377" t="s">
        <v>2604</v>
      </c>
      <c r="D377" t="s">
        <v>6152</v>
      </c>
      <c r="E377">
        <v>2</v>
      </c>
      <c r="F377" t="str">
        <f>_xlfn.XLOOKUP(C377,customers!$A$2:$A$1001,customers!$B$2:$B$1001,,0)</f>
        <v>Waylin Hollingdale</v>
      </c>
      <c r="G377" t="str">
        <f>IF(_xlfn.XLOOKUP(orders!C377,customers!A376:A1376,customers!C376:C1376,,0) = 0, "", _xlfn.XLOOKUP(orders!C377,customers!A376:A1376,customers!C376:C1376,,0))</f>
        <v>whollingdaleaf@about.me</v>
      </c>
      <c r="H377" t="str">
        <f>_xlfn.XLOOKUP(C377, customers!$A$1:$A$1001, customers!$G$1:$G$1001,,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4">
        <f>INDEX(products!$A$1:$G$49, MATCH(orders!$D377, products!$A$1:$A$49, 0), MATCH(orders!L$1, products!$A$1:$G$1, 0))</f>
        <v>3.375</v>
      </c>
      <c r="M377" s="4">
        <f t="shared" si="15"/>
        <v>6.75</v>
      </c>
      <c r="N377" t="str">
        <f t="shared" si="16"/>
        <v>Arabica</v>
      </c>
      <c r="O377" t="str">
        <f t="shared" si="17"/>
        <v>Medium</v>
      </c>
      <c r="P377" t="str">
        <f>_xlfn.XLOOKUP(Orders[[#This Row],[Customer ID]], customers!$A$1:$A$1001, customers!$I$1:$I$1001,, 0)</f>
        <v>Yes</v>
      </c>
    </row>
    <row r="378" spans="1:16" x14ac:dyDescent="0.3">
      <c r="A378" t="s">
        <v>2609</v>
      </c>
      <c r="B378" s="3">
        <v>44097</v>
      </c>
      <c r="C378" t="s">
        <v>2610</v>
      </c>
      <c r="D378" t="s">
        <v>6146</v>
      </c>
      <c r="E378">
        <v>1</v>
      </c>
      <c r="F378" t="str">
        <f>_xlfn.XLOOKUP(C378,customers!$A$2:$A$1001,customers!$B$2:$B$1001,,0)</f>
        <v>Judd De Leek</v>
      </c>
      <c r="G378" t="str">
        <f>IF(_xlfn.XLOOKUP(orders!C378,customers!A377:A1377,customers!C377:C1377,,0) = 0, "", _xlfn.XLOOKUP(orders!C378,customers!A377:A1377,customers!C377:C1377,,0))</f>
        <v>jdeag@xrea.com</v>
      </c>
      <c r="H378" t="str">
        <f>_xlfn.XLOOKUP(C378, customers!$A$1:$A$1001, customers!$G$1:$G$1001,,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4">
        <f>INDEX(products!$A$1:$G$49, MATCH(orders!$D378, products!$A$1:$A$49, 0), MATCH(orders!L$1, products!$A$1:$G$1, 0))</f>
        <v>5.97</v>
      </c>
      <c r="M378" s="4">
        <f t="shared" si="15"/>
        <v>5.97</v>
      </c>
      <c r="N378" t="str">
        <f t="shared" si="16"/>
        <v>Robusta</v>
      </c>
      <c r="O378" t="str">
        <f t="shared" si="17"/>
        <v>Medium</v>
      </c>
      <c r="P378" t="str">
        <f>_xlfn.XLOOKUP(Orders[[#This Row],[Customer ID]], customers!$A$1:$A$1001, customers!$I$1:$I$1001,, 0)</f>
        <v>Yes</v>
      </c>
    </row>
    <row r="379" spans="1:16" x14ac:dyDescent="0.3">
      <c r="A379" t="s">
        <v>2615</v>
      </c>
      <c r="B379" s="3">
        <v>43532</v>
      </c>
      <c r="C379" t="s">
        <v>2616</v>
      </c>
      <c r="D379" t="s">
        <v>6163</v>
      </c>
      <c r="E379">
        <v>3</v>
      </c>
      <c r="F379" t="str">
        <f>_xlfn.XLOOKUP(C379,customers!$A$2:$A$1001,customers!$B$2:$B$1001,,0)</f>
        <v>Vanya Skullet</v>
      </c>
      <c r="G379" t="str">
        <f>IF(_xlfn.XLOOKUP(orders!C379,customers!A378:A1378,customers!C378:C1378,,0) = 0, "", _xlfn.XLOOKUP(orders!C379,customers!A378:A1378,customers!C378:C1378,,0))</f>
        <v>vskulletah@tinyurl.com</v>
      </c>
      <c r="H379" t="str">
        <f>_xlfn.XLOOKUP(C379, customers!$A$1:$A$1001, customers!$G$1:$G$1001,,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4">
        <f>INDEX(products!$A$1:$G$49, MATCH(orders!$D379, products!$A$1:$A$49, 0), MATCH(orders!L$1, products!$A$1:$G$1, 0))</f>
        <v>2.6849999999999996</v>
      </c>
      <c r="M379" s="4">
        <f t="shared" si="15"/>
        <v>8.0549999999999997</v>
      </c>
      <c r="N379" t="str">
        <f t="shared" si="16"/>
        <v>Robusta</v>
      </c>
      <c r="O379" t="str">
        <f t="shared" si="17"/>
        <v>Dark</v>
      </c>
      <c r="P379" t="str">
        <f>_xlfn.XLOOKUP(Orders[[#This Row],[Customer ID]], customers!$A$1:$A$1001, customers!$I$1:$I$1001,, 0)</f>
        <v>No</v>
      </c>
    </row>
    <row r="380" spans="1:16" x14ac:dyDescent="0.3">
      <c r="A380" t="s">
        <v>2621</v>
      </c>
      <c r="B380" s="3">
        <v>44377</v>
      </c>
      <c r="C380" t="s">
        <v>2622</v>
      </c>
      <c r="D380" t="s">
        <v>6180</v>
      </c>
      <c r="E380">
        <v>3</v>
      </c>
      <c r="F380" t="str">
        <f>_xlfn.XLOOKUP(C380,customers!$A$2:$A$1001,customers!$B$2:$B$1001,,0)</f>
        <v>Jany Rudeforth</v>
      </c>
      <c r="G380" t="str">
        <f>IF(_xlfn.XLOOKUP(orders!C380,customers!A379:A1379,customers!C379:C1379,,0) = 0, "", _xlfn.XLOOKUP(orders!C380,customers!A379:A1379,customers!C379:C1379,,0))</f>
        <v>jrudeforthai@wunderground.com</v>
      </c>
      <c r="H380" t="str">
        <f>_xlfn.XLOOKUP(C380, customers!$A$1:$A$1001, customers!$G$1:$G$1001,,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4">
        <f>INDEX(products!$A$1:$G$49, MATCH(orders!$D380, products!$A$1:$A$49, 0), MATCH(orders!L$1, products!$A$1:$G$1, 0))</f>
        <v>7.77</v>
      </c>
      <c r="M380" s="4">
        <f t="shared" si="15"/>
        <v>23.31</v>
      </c>
      <c r="N380" t="str">
        <f t="shared" si="16"/>
        <v>Arabica</v>
      </c>
      <c r="O380" t="str">
        <f t="shared" si="17"/>
        <v>Light</v>
      </c>
      <c r="P380" t="str">
        <f>_xlfn.XLOOKUP(Orders[[#This Row],[Customer ID]], customers!$A$1:$A$1001, customers!$I$1:$I$1001,, 0)</f>
        <v>Yes</v>
      </c>
    </row>
    <row r="381" spans="1:16" x14ac:dyDescent="0.3">
      <c r="A381" t="s">
        <v>2627</v>
      </c>
      <c r="B381" s="3">
        <v>43690</v>
      </c>
      <c r="C381" t="s">
        <v>2628</v>
      </c>
      <c r="D381" t="s">
        <v>6173</v>
      </c>
      <c r="E381">
        <v>6</v>
      </c>
      <c r="F381" t="str">
        <f>_xlfn.XLOOKUP(C381,customers!$A$2:$A$1001,customers!$B$2:$B$1001,,0)</f>
        <v>Ashbey Tomaszewski</v>
      </c>
      <c r="G381" t="str">
        <f>IF(_xlfn.XLOOKUP(orders!C381,customers!A380:A1380,customers!C380:C1380,,0) = 0, "", _xlfn.XLOOKUP(orders!C381,customers!A380:A1380,customers!C380:C1380,,0))</f>
        <v>atomaszewskiaj@answers.com</v>
      </c>
      <c r="H381" t="str">
        <f>_xlfn.XLOOKUP(C381, customers!$A$1:$A$1001, customers!$G$1:$G$1001,,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4">
        <f>INDEX(products!$A$1:$G$49, MATCH(orders!$D381, products!$A$1:$A$49, 0), MATCH(orders!L$1, products!$A$1:$G$1, 0))</f>
        <v>7.169999999999999</v>
      </c>
      <c r="M381" s="4">
        <f t="shared" si="15"/>
        <v>43.019999999999996</v>
      </c>
      <c r="N381" t="str">
        <f t="shared" si="16"/>
        <v>Robusta</v>
      </c>
      <c r="O381" t="str">
        <f t="shared" si="17"/>
        <v>Light</v>
      </c>
      <c r="P381" t="str">
        <f>_xlfn.XLOOKUP(Orders[[#This Row],[Customer ID]], customers!$A$1:$A$1001, customers!$I$1:$I$1001,, 0)</f>
        <v>Yes</v>
      </c>
    </row>
    <row r="382" spans="1:16" x14ac:dyDescent="0.3">
      <c r="A382" t="s">
        <v>2632</v>
      </c>
      <c r="B382" s="3">
        <v>44249</v>
      </c>
      <c r="C382" t="s">
        <v>2331</v>
      </c>
      <c r="D382" t="s">
        <v>6169</v>
      </c>
      <c r="E382">
        <v>3</v>
      </c>
      <c r="F382" t="str">
        <f>_xlfn.XLOOKUP(C382,customers!$A$2:$A$1001,customers!$B$2:$B$1001,,0)</f>
        <v>Flynn Antony</v>
      </c>
      <c r="G382" t="e">
        <f>IF(_xlfn.XLOOKUP(orders!C382,customers!A381:A1381,customers!C381:C1381,,0) = 0, "", _xlfn.XLOOKUP(orders!C382,customers!A381:A1381,customers!C381:C1381,,0))</f>
        <v>#N/A</v>
      </c>
      <c r="H382" t="str">
        <f>_xlfn.XLOOKUP(C382, customers!$A$1:$A$1001, customers!$G$1:$G$1001,,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4">
        <f>INDEX(products!$A$1:$G$49, MATCH(orders!$D382, products!$A$1:$A$49, 0), MATCH(orders!L$1, products!$A$1:$G$1, 0))</f>
        <v>7.77</v>
      </c>
      <c r="M382" s="4">
        <f t="shared" si="15"/>
        <v>23.31</v>
      </c>
      <c r="N382" t="str">
        <f t="shared" si="16"/>
        <v>Liberica</v>
      </c>
      <c r="O382" t="str">
        <f t="shared" si="17"/>
        <v>Dark</v>
      </c>
      <c r="P382" t="str">
        <f>_xlfn.XLOOKUP(Orders[[#This Row],[Customer ID]], customers!$A$1:$A$1001, customers!$I$1:$I$1001,, 0)</f>
        <v>No</v>
      </c>
    </row>
    <row r="383" spans="1:16" x14ac:dyDescent="0.3">
      <c r="A383" t="s">
        <v>2638</v>
      </c>
      <c r="B383" s="3">
        <v>44646</v>
      </c>
      <c r="C383" t="s">
        <v>2639</v>
      </c>
      <c r="D383" t="s">
        <v>6154</v>
      </c>
      <c r="E383">
        <v>5</v>
      </c>
      <c r="F383" t="str">
        <f>_xlfn.XLOOKUP(C383,customers!$A$2:$A$1001,customers!$B$2:$B$1001,,0)</f>
        <v>Pren Bess</v>
      </c>
      <c r="G383" t="str">
        <f>IF(_xlfn.XLOOKUP(orders!C383,customers!A382:A1382,customers!C382:C1382,,0) = 0, "", _xlfn.XLOOKUP(orders!C383,customers!A382:A1382,customers!C382:C1382,,0))</f>
        <v>pbessal@qq.com</v>
      </c>
      <c r="H383" t="str">
        <f>_xlfn.XLOOKUP(C383, customers!$A$1:$A$1001, customers!$G$1:$G$1001,,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4">
        <f>INDEX(products!$A$1:$G$49, MATCH(orders!$D383, products!$A$1:$A$49, 0), MATCH(orders!L$1, products!$A$1:$G$1, 0))</f>
        <v>2.9849999999999999</v>
      </c>
      <c r="M383" s="4">
        <f t="shared" si="15"/>
        <v>14.924999999999999</v>
      </c>
      <c r="N383" t="str">
        <f t="shared" si="16"/>
        <v>Arabica</v>
      </c>
      <c r="O383" t="str">
        <f t="shared" si="17"/>
        <v>Dark</v>
      </c>
      <c r="P383" t="str">
        <f>_xlfn.XLOOKUP(Orders[[#This Row],[Customer ID]], customers!$A$1:$A$1001, customers!$I$1:$I$1001,, 0)</f>
        <v>Yes</v>
      </c>
    </row>
    <row r="384" spans="1:16" x14ac:dyDescent="0.3">
      <c r="A384" t="s">
        <v>2644</v>
      </c>
      <c r="B384" s="3">
        <v>43840</v>
      </c>
      <c r="C384" t="s">
        <v>2645</v>
      </c>
      <c r="D384" t="s">
        <v>6144</v>
      </c>
      <c r="E384">
        <v>3</v>
      </c>
      <c r="F384" t="str">
        <f>_xlfn.XLOOKUP(C384,customers!$A$2:$A$1001,customers!$B$2:$B$1001,,0)</f>
        <v>Elka Windress</v>
      </c>
      <c r="G384" t="str">
        <f>IF(_xlfn.XLOOKUP(orders!C384,customers!A383:A1383,customers!C383:C1383,,0) = 0, "", _xlfn.XLOOKUP(orders!C384,customers!A383:A1383,customers!C383:C1383,,0))</f>
        <v>ewindressam@marketwatch.com</v>
      </c>
      <c r="H384" t="str">
        <f>_xlfn.XLOOKUP(C384, customers!$A$1:$A$1001, customers!$G$1:$G$1001,,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4">
        <f>INDEX(products!$A$1:$G$49, MATCH(orders!$D384, products!$A$1:$A$49, 0), MATCH(orders!L$1, products!$A$1:$G$1, 0))</f>
        <v>7.29</v>
      </c>
      <c r="M384" s="4">
        <f t="shared" si="15"/>
        <v>21.87</v>
      </c>
      <c r="N384" t="str">
        <f t="shared" si="16"/>
        <v>Excelsa</v>
      </c>
      <c r="O384" t="str">
        <f t="shared" si="17"/>
        <v>Dark</v>
      </c>
      <c r="P384" t="str">
        <f>_xlfn.XLOOKUP(Orders[[#This Row],[Customer ID]], customers!$A$1:$A$1001, customers!$I$1:$I$1001,, 0)</f>
        <v>No</v>
      </c>
    </row>
    <row r="385" spans="1:16" x14ac:dyDescent="0.3">
      <c r="A385" t="s">
        <v>2650</v>
      </c>
      <c r="B385" s="3">
        <v>43586</v>
      </c>
      <c r="C385" t="s">
        <v>2651</v>
      </c>
      <c r="D385" t="s">
        <v>6176</v>
      </c>
      <c r="E385">
        <v>6</v>
      </c>
      <c r="F385" t="str">
        <f>_xlfn.XLOOKUP(C385,customers!$A$2:$A$1001,customers!$B$2:$B$1001,,0)</f>
        <v>Marty Kidstoun</v>
      </c>
      <c r="G385" t="str">
        <f>IF(_xlfn.XLOOKUP(orders!C385,customers!A384:A1384,customers!C384:C1384,,0) = 0, "", _xlfn.XLOOKUP(orders!C385,customers!A384:A1384,customers!C384:C1384,,0))</f>
        <v/>
      </c>
      <c r="H385" t="str">
        <f>_xlfn.XLOOKUP(C385, customers!$A$1:$A$1001, customers!$G$1:$G$1001,,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4">
        <f>INDEX(products!$A$1:$G$49, MATCH(orders!$D385, products!$A$1:$A$49, 0), MATCH(orders!L$1, products!$A$1:$G$1, 0))</f>
        <v>8.91</v>
      </c>
      <c r="M385" s="4">
        <f t="shared" si="15"/>
        <v>53.46</v>
      </c>
      <c r="N385" t="str">
        <f t="shared" si="16"/>
        <v>Excelsa</v>
      </c>
      <c r="O385" t="str">
        <f t="shared" si="17"/>
        <v>Light</v>
      </c>
      <c r="P385" t="str">
        <f>_xlfn.XLOOKUP(Orders[[#This Row],[Customer ID]], customers!$A$1:$A$1001, customers!$I$1:$I$1001,, 0)</f>
        <v>Yes</v>
      </c>
    </row>
    <row r="386" spans="1:16" x14ac:dyDescent="0.3">
      <c r="A386" t="s">
        <v>2655</v>
      </c>
      <c r="B386" s="3">
        <v>43870</v>
      </c>
      <c r="C386" t="s">
        <v>2656</v>
      </c>
      <c r="D386" t="s">
        <v>6182</v>
      </c>
      <c r="E386">
        <v>4</v>
      </c>
      <c r="F386" t="str">
        <f>_xlfn.XLOOKUP(C386,customers!$A$2:$A$1001,customers!$B$2:$B$1001,,0)</f>
        <v>Nickey Dimbleby</v>
      </c>
      <c r="G386" t="str">
        <f>IF(_xlfn.XLOOKUP(orders!C386,customers!A385:A1385,customers!C385:C1385,,0) = 0, "", _xlfn.XLOOKUP(orders!C386,customers!A385:A1385,customers!C385:C1385,,0))</f>
        <v/>
      </c>
      <c r="H386" t="str">
        <f>_xlfn.XLOOKUP(C386, customers!$A$1:$A$1001, customers!$G$1:$G$1001,,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4">
        <f>INDEX(products!$A$1:$G$49, MATCH(orders!$D386, products!$A$1:$A$49, 0), MATCH(orders!L$1, products!$A$1:$G$1, 0))</f>
        <v>29.784999999999997</v>
      </c>
      <c r="M386" s="4">
        <f t="shared" si="15"/>
        <v>119.13999999999999</v>
      </c>
      <c r="N386" t="str">
        <f t="shared" si="16"/>
        <v>Arabica</v>
      </c>
      <c r="O386" t="str">
        <f t="shared" si="17"/>
        <v>Light</v>
      </c>
      <c r="P386" t="str">
        <f>_xlfn.XLOOKUP(Orders[[#This Row],[Customer ID]], customers!$A$1:$A$1001, customers!$I$1:$I$1001,, 0)</f>
        <v>No</v>
      </c>
    </row>
    <row r="387" spans="1:16" x14ac:dyDescent="0.3">
      <c r="A387" t="s">
        <v>2660</v>
      </c>
      <c r="B387" s="3">
        <v>44559</v>
      </c>
      <c r="C387" t="s">
        <v>2661</v>
      </c>
      <c r="D387" t="s">
        <v>6160</v>
      </c>
      <c r="E387">
        <v>5</v>
      </c>
      <c r="F387" t="str">
        <f>_xlfn.XLOOKUP(C387,customers!$A$2:$A$1001,customers!$B$2:$B$1001,,0)</f>
        <v>Virgil Baumadier</v>
      </c>
      <c r="G387" t="str">
        <f>IF(_xlfn.XLOOKUP(orders!C387,customers!A386:A1386,customers!C386:C1386,,0) = 0, "", _xlfn.XLOOKUP(orders!C387,customers!A386:A1386,customers!C386:C1386,,0))</f>
        <v>vbaumadierap@google.cn</v>
      </c>
      <c r="H387" t="str">
        <f>_xlfn.XLOOKUP(C387, customers!$A$1:$A$1001, customers!$G$1:$G$1001,,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4">
        <f>INDEX(products!$A$1:$G$49, MATCH(orders!$D387, products!$A$1:$A$49, 0), MATCH(orders!L$1, products!$A$1:$G$1, 0))</f>
        <v>8.73</v>
      </c>
      <c r="M387" s="4">
        <f t="shared" ref="M387:M450" si="18">L387*E387</f>
        <v>43.650000000000006</v>
      </c>
      <c r="N387" t="str">
        <f t="shared" ref="N387:N450" si="19">IF(I387 = "Rob", "Robusta", IF(I387 = "Exc", "Excelsa", IF(I387 = "Ara", "Arabica", IF(I387 = "Lib", "Liberica"))))</f>
        <v>Liberica</v>
      </c>
      <c r="O387" t="str">
        <f t="shared" ref="O387:O450" si="20">IF(J387 = "M", "Medium", IF(J387 = "L", "Light", IF(J387 = "D", "Dark")))</f>
        <v>Medium</v>
      </c>
      <c r="P387" t="str">
        <f>_xlfn.XLOOKUP(Orders[[#This Row],[Customer ID]], customers!$A$1:$A$1001, customers!$I$1:$I$1001,, 0)</f>
        <v>Yes</v>
      </c>
    </row>
    <row r="388" spans="1:16" x14ac:dyDescent="0.3">
      <c r="A388" t="s">
        <v>2666</v>
      </c>
      <c r="B388" s="3">
        <v>44083</v>
      </c>
      <c r="C388" t="s">
        <v>2667</v>
      </c>
      <c r="D388" t="s">
        <v>6154</v>
      </c>
      <c r="E388">
        <v>6</v>
      </c>
      <c r="F388" t="str">
        <f>_xlfn.XLOOKUP(C388,customers!$A$2:$A$1001,customers!$B$2:$B$1001,,0)</f>
        <v>Lenore Messenbird</v>
      </c>
      <c r="G388" t="str">
        <f>IF(_xlfn.XLOOKUP(orders!C388,customers!A387:A1387,customers!C387:C1387,,0) = 0, "", _xlfn.XLOOKUP(orders!C388,customers!A387:A1387,customers!C387:C1387,,0))</f>
        <v/>
      </c>
      <c r="H388" t="str">
        <f>_xlfn.XLOOKUP(C388, customers!$A$1:$A$1001, customers!$G$1:$G$1001,,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4">
        <f>INDEX(products!$A$1:$G$49, MATCH(orders!$D388, products!$A$1:$A$49, 0), MATCH(orders!L$1, products!$A$1:$G$1, 0))</f>
        <v>2.9849999999999999</v>
      </c>
      <c r="M388" s="4">
        <f t="shared" si="18"/>
        <v>17.91</v>
      </c>
      <c r="N388" t="str">
        <f t="shared" si="19"/>
        <v>Arabica</v>
      </c>
      <c r="O388" t="str">
        <f t="shared" si="20"/>
        <v>Dark</v>
      </c>
      <c r="P388" t="str">
        <f>_xlfn.XLOOKUP(Orders[[#This Row],[Customer ID]], customers!$A$1:$A$1001, customers!$I$1:$I$1001,, 0)</f>
        <v>Yes</v>
      </c>
    </row>
    <row r="389" spans="1:16" x14ac:dyDescent="0.3">
      <c r="A389" t="s">
        <v>2671</v>
      </c>
      <c r="B389" s="3">
        <v>44455</v>
      </c>
      <c r="C389" t="s">
        <v>2672</v>
      </c>
      <c r="D389" t="s">
        <v>6171</v>
      </c>
      <c r="E389">
        <v>5</v>
      </c>
      <c r="F389" t="str">
        <f>_xlfn.XLOOKUP(C389,customers!$A$2:$A$1001,customers!$B$2:$B$1001,,0)</f>
        <v>Shirleen Welds</v>
      </c>
      <c r="G389" t="str">
        <f>IF(_xlfn.XLOOKUP(orders!C389,customers!A388:A1388,customers!C388:C1388,,0) = 0, "", _xlfn.XLOOKUP(orders!C389,customers!A388:A1388,customers!C388:C1388,,0))</f>
        <v>sweldsar@wired.com</v>
      </c>
      <c r="H389" t="str">
        <f>_xlfn.XLOOKUP(C389, customers!$A$1:$A$1001, customers!$G$1:$G$1001,,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4">
        <f>INDEX(products!$A$1:$G$49, MATCH(orders!$D389, products!$A$1:$A$49, 0), MATCH(orders!L$1, products!$A$1:$G$1, 0))</f>
        <v>14.85</v>
      </c>
      <c r="M389" s="4">
        <f t="shared" si="18"/>
        <v>74.25</v>
      </c>
      <c r="N389" t="str">
        <f t="shared" si="19"/>
        <v>Excelsa</v>
      </c>
      <c r="O389" t="str">
        <f t="shared" si="20"/>
        <v>Light</v>
      </c>
      <c r="P389" t="str">
        <f>_xlfn.XLOOKUP(Orders[[#This Row],[Customer ID]], customers!$A$1:$A$1001, customers!$I$1:$I$1001,, 0)</f>
        <v>Yes</v>
      </c>
    </row>
    <row r="390" spans="1:16" x14ac:dyDescent="0.3">
      <c r="A390" t="s">
        <v>2677</v>
      </c>
      <c r="B390" s="3">
        <v>44130</v>
      </c>
      <c r="C390" t="s">
        <v>2678</v>
      </c>
      <c r="D390" t="s">
        <v>6150</v>
      </c>
      <c r="E390">
        <v>3</v>
      </c>
      <c r="F390" t="str">
        <f>_xlfn.XLOOKUP(C390,customers!$A$2:$A$1001,customers!$B$2:$B$1001,,0)</f>
        <v>Maisie Sarvar</v>
      </c>
      <c r="G390" t="str">
        <f>IF(_xlfn.XLOOKUP(orders!C390,customers!A389:A1389,customers!C389:C1389,,0) = 0, "", _xlfn.XLOOKUP(orders!C390,customers!A389:A1389,customers!C389:C1389,,0))</f>
        <v>msarvaras@artisteer.com</v>
      </c>
      <c r="H390" t="str">
        <f>_xlfn.XLOOKUP(C390, customers!$A$1:$A$1001, customers!$G$1:$G$1001,,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4">
        <f>INDEX(products!$A$1:$G$49, MATCH(orders!$D390, products!$A$1:$A$49, 0), MATCH(orders!L$1, products!$A$1:$G$1, 0))</f>
        <v>3.8849999999999998</v>
      </c>
      <c r="M390" s="4">
        <f t="shared" si="18"/>
        <v>11.654999999999999</v>
      </c>
      <c r="N390" t="str">
        <f t="shared" si="19"/>
        <v>Liberica</v>
      </c>
      <c r="O390" t="str">
        <f t="shared" si="20"/>
        <v>Dark</v>
      </c>
      <c r="P390" t="str">
        <f>_xlfn.XLOOKUP(Orders[[#This Row],[Customer ID]], customers!$A$1:$A$1001, customers!$I$1:$I$1001,, 0)</f>
        <v>Yes</v>
      </c>
    </row>
    <row r="391" spans="1:16" x14ac:dyDescent="0.3">
      <c r="A391" t="s">
        <v>2683</v>
      </c>
      <c r="B391" s="3">
        <v>43536</v>
      </c>
      <c r="C391" t="s">
        <v>2684</v>
      </c>
      <c r="D391" t="s">
        <v>6169</v>
      </c>
      <c r="E391">
        <v>3</v>
      </c>
      <c r="F391" t="str">
        <f>_xlfn.XLOOKUP(C391,customers!$A$2:$A$1001,customers!$B$2:$B$1001,,0)</f>
        <v>Andrej Havick</v>
      </c>
      <c r="G391" t="str">
        <f>IF(_xlfn.XLOOKUP(orders!C391,customers!A390:A1390,customers!C390:C1390,,0) = 0, "", _xlfn.XLOOKUP(orders!C391,customers!A390:A1390,customers!C390:C1390,,0))</f>
        <v>ahavickat@nsw.gov.au</v>
      </c>
      <c r="H391" t="str">
        <f>_xlfn.XLOOKUP(C391, customers!$A$1:$A$1001, customers!$G$1:$G$1001,,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4">
        <f>INDEX(products!$A$1:$G$49, MATCH(orders!$D391, products!$A$1:$A$49, 0), MATCH(orders!L$1, products!$A$1:$G$1, 0))</f>
        <v>7.77</v>
      </c>
      <c r="M391" s="4">
        <f t="shared" si="18"/>
        <v>23.31</v>
      </c>
      <c r="N391" t="str">
        <f t="shared" si="19"/>
        <v>Liberica</v>
      </c>
      <c r="O391" t="str">
        <f t="shared" si="20"/>
        <v>Dark</v>
      </c>
      <c r="P391" t="str">
        <f>_xlfn.XLOOKUP(Orders[[#This Row],[Customer ID]], customers!$A$1:$A$1001, customers!$I$1:$I$1001,, 0)</f>
        <v>Yes</v>
      </c>
    </row>
    <row r="392" spans="1:16" x14ac:dyDescent="0.3">
      <c r="A392" t="s">
        <v>2689</v>
      </c>
      <c r="B392" s="3">
        <v>44245</v>
      </c>
      <c r="C392" t="s">
        <v>2690</v>
      </c>
      <c r="D392" t="s">
        <v>6144</v>
      </c>
      <c r="E392">
        <v>2</v>
      </c>
      <c r="F392" t="str">
        <f>_xlfn.XLOOKUP(C392,customers!$A$2:$A$1001,customers!$B$2:$B$1001,,0)</f>
        <v>Sloan Diviny</v>
      </c>
      <c r="G392" t="str">
        <f>IF(_xlfn.XLOOKUP(orders!C392,customers!A391:A1391,customers!C391:C1391,,0) = 0, "", _xlfn.XLOOKUP(orders!C392,customers!A391:A1391,customers!C391:C1391,,0))</f>
        <v>sdivinyau@ask.com</v>
      </c>
      <c r="H392" t="str">
        <f>_xlfn.XLOOKUP(C392, customers!$A$1:$A$1001, customers!$G$1:$G$1001,,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4">
        <f>INDEX(products!$A$1:$G$49, MATCH(orders!$D392, products!$A$1:$A$49, 0), MATCH(orders!L$1, products!$A$1:$G$1, 0))</f>
        <v>7.29</v>
      </c>
      <c r="M392" s="4">
        <f t="shared" si="18"/>
        <v>14.58</v>
      </c>
      <c r="N392" t="str">
        <f t="shared" si="19"/>
        <v>Excelsa</v>
      </c>
      <c r="O392" t="str">
        <f t="shared" si="20"/>
        <v>Dark</v>
      </c>
      <c r="P392" t="str">
        <f>_xlfn.XLOOKUP(Orders[[#This Row],[Customer ID]], customers!$A$1:$A$1001, customers!$I$1:$I$1001,, 0)</f>
        <v>Yes</v>
      </c>
    </row>
    <row r="393" spans="1:16" x14ac:dyDescent="0.3">
      <c r="A393" t="s">
        <v>2694</v>
      </c>
      <c r="B393" s="3">
        <v>44133</v>
      </c>
      <c r="C393" t="s">
        <v>2695</v>
      </c>
      <c r="D393" t="s">
        <v>6157</v>
      </c>
      <c r="E393">
        <v>2</v>
      </c>
      <c r="F393" t="str">
        <f>_xlfn.XLOOKUP(C393,customers!$A$2:$A$1001,customers!$B$2:$B$1001,,0)</f>
        <v>Itch Norquoy</v>
      </c>
      <c r="G393" t="str">
        <f>IF(_xlfn.XLOOKUP(orders!C393,customers!A392:A1392,customers!C392:C1392,,0) = 0, "", _xlfn.XLOOKUP(orders!C393,customers!A392:A1392,customers!C392:C1392,,0))</f>
        <v>inorquoyav@businessweek.com</v>
      </c>
      <c r="H393" t="str">
        <f>_xlfn.XLOOKUP(C393, customers!$A$1:$A$1001, customers!$G$1:$G$1001,,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4">
        <f>INDEX(products!$A$1:$G$49, MATCH(orders!$D393, products!$A$1:$A$49, 0), MATCH(orders!L$1, products!$A$1:$G$1, 0))</f>
        <v>6.75</v>
      </c>
      <c r="M393" s="4">
        <f t="shared" si="18"/>
        <v>13.5</v>
      </c>
      <c r="N393" t="str">
        <f t="shared" si="19"/>
        <v>Arabica</v>
      </c>
      <c r="O393" t="str">
        <f t="shared" si="20"/>
        <v>Medium</v>
      </c>
      <c r="P393" t="str">
        <f>_xlfn.XLOOKUP(Orders[[#This Row],[Customer ID]], customers!$A$1:$A$1001, customers!$I$1:$I$1001,, 0)</f>
        <v>No</v>
      </c>
    </row>
    <row r="394" spans="1:16" x14ac:dyDescent="0.3">
      <c r="A394" t="s">
        <v>2699</v>
      </c>
      <c r="B394" s="3">
        <v>44445</v>
      </c>
      <c r="C394" t="s">
        <v>2700</v>
      </c>
      <c r="D394" t="s">
        <v>6171</v>
      </c>
      <c r="E394">
        <v>6</v>
      </c>
      <c r="F394" t="str">
        <f>_xlfn.XLOOKUP(C394,customers!$A$2:$A$1001,customers!$B$2:$B$1001,,0)</f>
        <v>Anson Iddison</v>
      </c>
      <c r="G394" t="str">
        <f>IF(_xlfn.XLOOKUP(orders!C394,customers!A393:A1393,customers!C393:C1393,,0) = 0, "", _xlfn.XLOOKUP(orders!C394,customers!A393:A1393,customers!C393:C1393,,0))</f>
        <v>aiddisonaw@usa.gov</v>
      </c>
      <c r="H394" t="str">
        <f>_xlfn.XLOOKUP(C394, customers!$A$1:$A$1001, customers!$G$1:$G$1001,,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4">
        <f>INDEX(products!$A$1:$G$49, MATCH(orders!$D394, products!$A$1:$A$49, 0), MATCH(orders!L$1, products!$A$1:$G$1, 0))</f>
        <v>14.85</v>
      </c>
      <c r="M394" s="4">
        <f t="shared" si="18"/>
        <v>89.1</v>
      </c>
      <c r="N394" t="str">
        <f t="shared" si="19"/>
        <v>Excelsa</v>
      </c>
      <c r="O394" t="str">
        <f t="shared" si="20"/>
        <v>Light</v>
      </c>
      <c r="P394" t="str">
        <f>_xlfn.XLOOKUP(Orders[[#This Row],[Customer ID]], customers!$A$1:$A$1001, customers!$I$1:$I$1001,, 0)</f>
        <v>No</v>
      </c>
    </row>
    <row r="395" spans="1:16" x14ac:dyDescent="0.3">
      <c r="A395" t="s">
        <v>2699</v>
      </c>
      <c r="B395" s="3">
        <v>44445</v>
      </c>
      <c r="C395" t="s">
        <v>2700</v>
      </c>
      <c r="D395" t="s">
        <v>6167</v>
      </c>
      <c r="E395">
        <v>1</v>
      </c>
      <c r="F395" t="str">
        <f>_xlfn.XLOOKUP(C395,customers!$A$2:$A$1001,customers!$B$2:$B$1001,,0)</f>
        <v>Anson Iddison</v>
      </c>
      <c r="G395" t="str">
        <f>IF(_xlfn.XLOOKUP(orders!C395,customers!A394:A1394,customers!C394:C1394,,0) = 0, "", _xlfn.XLOOKUP(orders!C395,customers!A394:A1394,customers!C394:C1394,,0))</f>
        <v>aiddisonaw@usa.gov</v>
      </c>
      <c r="H395" t="str">
        <f>_xlfn.XLOOKUP(C395, customers!$A$1:$A$1001, customers!$G$1:$G$1001,,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4">
        <f>INDEX(products!$A$1:$G$49, MATCH(orders!$D395, products!$A$1:$A$49, 0), MATCH(orders!L$1, products!$A$1:$G$1, 0))</f>
        <v>3.8849999999999998</v>
      </c>
      <c r="M395" s="4">
        <f t="shared" si="18"/>
        <v>3.8849999999999998</v>
      </c>
      <c r="N395" t="str">
        <f t="shared" si="19"/>
        <v>Arabica</v>
      </c>
      <c r="O395" t="str">
        <f t="shared" si="20"/>
        <v>Light</v>
      </c>
      <c r="P395" t="str">
        <f>_xlfn.XLOOKUP(Orders[[#This Row],[Customer ID]], customers!$A$1:$A$1001, customers!$I$1:$I$1001,, 0)</f>
        <v>No</v>
      </c>
    </row>
    <row r="396" spans="1:16" x14ac:dyDescent="0.3">
      <c r="A396" t="s">
        <v>2710</v>
      </c>
      <c r="B396" s="3">
        <v>44083</v>
      </c>
      <c r="C396" t="s">
        <v>2711</v>
      </c>
      <c r="D396" t="s">
        <v>6142</v>
      </c>
      <c r="E396">
        <v>4</v>
      </c>
      <c r="F396" t="str">
        <f>_xlfn.XLOOKUP(C396,customers!$A$2:$A$1001,customers!$B$2:$B$1001,,0)</f>
        <v>Randal Longfield</v>
      </c>
      <c r="G396" t="str">
        <f>IF(_xlfn.XLOOKUP(orders!C396,customers!A395:A1395,customers!C395:C1395,,0) = 0, "", _xlfn.XLOOKUP(orders!C396,customers!A395:A1395,customers!C395:C1395,,0))</f>
        <v>rlongfielday@bluehost.com</v>
      </c>
      <c r="H396" t="str">
        <f>_xlfn.XLOOKUP(C396, customers!$A$1:$A$1001, customers!$G$1:$G$1001,,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4">
        <f>INDEX(products!$A$1:$G$49, MATCH(orders!$D396, products!$A$1:$A$49, 0), MATCH(orders!L$1, products!$A$1:$G$1, 0))</f>
        <v>27.484999999999996</v>
      </c>
      <c r="M396" s="4">
        <f t="shared" si="18"/>
        <v>109.93999999999998</v>
      </c>
      <c r="N396" t="str">
        <f t="shared" si="19"/>
        <v>Robusta</v>
      </c>
      <c r="O396" t="str">
        <f t="shared" si="20"/>
        <v>Light</v>
      </c>
      <c r="P396" t="str">
        <f>_xlfn.XLOOKUP(Orders[[#This Row],[Customer ID]], customers!$A$1:$A$1001, customers!$I$1:$I$1001,, 0)</f>
        <v>No</v>
      </c>
    </row>
    <row r="397" spans="1:16" x14ac:dyDescent="0.3">
      <c r="A397" t="s">
        <v>2716</v>
      </c>
      <c r="B397" s="3">
        <v>44465</v>
      </c>
      <c r="C397" t="s">
        <v>2717</v>
      </c>
      <c r="D397" t="s">
        <v>6169</v>
      </c>
      <c r="E397">
        <v>6</v>
      </c>
      <c r="F397" t="str">
        <f>_xlfn.XLOOKUP(C397,customers!$A$2:$A$1001,customers!$B$2:$B$1001,,0)</f>
        <v>Gregorius Kislingbury</v>
      </c>
      <c r="G397" t="str">
        <f>IF(_xlfn.XLOOKUP(orders!C397,customers!A396:A1396,customers!C396:C1396,,0) = 0, "", _xlfn.XLOOKUP(orders!C397,customers!A396:A1396,customers!C396:C1396,,0))</f>
        <v>gkislingburyaz@samsung.com</v>
      </c>
      <c r="H397" t="str">
        <f>_xlfn.XLOOKUP(C397, customers!$A$1:$A$1001, customers!$G$1:$G$1001,,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4">
        <f>INDEX(products!$A$1:$G$49, MATCH(orders!$D397, products!$A$1:$A$49, 0), MATCH(orders!L$1, products!$A$1:$G$1, 0))</f>
        <v>7.77</v>
      </c>
      <c r="M397" s="4">
        <f t="shared" si="18"/>
        <v>46.62</v>
      </c>
      <c r="N397" t="str">
        <f t="shared" si="19"/>
        <v>Liberica</v>
      </c>
      <c r="O397" t="str">
        <f t="shared" si="20"/>
        <v>Dark</v>
      </c>
      <c r="P397" t="str">
        <f>_xlfn.XLOOKUP(Orders[[#This Row],[Customer ID]], customers!$A$1:$A$1001, customers!$I$1:$I$1001,, 0)</f>
        <v>Yes</v>
      </c>
    </row>
    <row r="398" spans="1:16" x14ac:dyDescent="0.3">
      <c r="A398" t="s">
        <v>2721</v>
      </c>
      <c r="B398" s="3">
        <v>44140</v>
      </c>
      <c r="C398" t="s">
        <v>2722</v>
      </c>
      <c r="D398" t="s">
        <v>6180</v>
      </c>
      <c r="E398">
        <v>5</v>
      </c>
      <c r="F398" t="str">
        <f>_xlfn.XLOOKUP(C398,customers!$A$2:$A$1001,customers!$B$2:$B$1001,,0)</f>
        <v>Xenos Gibbons</v>
      </c>
      <c r="G398" t="str">
        <f>IF(_xlfn.XLOOKUP(orders!C398,customers!A397:A1397,customers!C397:C1397,,0) = 0, "", _xlfn.XLOOKUP(orders!C398,customers!A397:A1397,customers!C397:C1397,,0))</f>
        <v>xgibbonsb0@artisteer.com</v>
      </c>
      <c r="H398" t="str">
        <f>_xlfn.XLOOKUP(C398, customers!$A$1:$A$1001, customers!$G$1:$G$1001,,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4">
        <f>INDEX(products!$A$1:$G$49, MATCH(orders!$D398, products!$A$1:$A$49, 0), MATCH(orders!L$1, products!$A$1:$G$1, 0))</f>
        <v>7.77</v>
      </c>
      <c r="M398" s="4">
        <f t="shared" si="18"/>
        <v>38.849999999999994</v>
      </c>
      <c r="N398" t="str">
        <f t="shared" si="19"/>
        <v>Arabica</v>
      </c>
      <c r="O398" t="str">
        <f t="shared" si="20"/>
        <v>Light</v>
      </c>
      <c r="P398" t="str">
        <f>_xlfn.XLOOKUP(Orders[[#This Row],[Customer ID]], customers!$A$1:$A$1001, customers!$I$1:$I$1001,, 0)</f>
        <v>No</v>
      </c>
    </row>
    <row r="399" spans="1:16" x14ac:dyDescent="0.3">
      <c r="A399" t="s">
        <v>2727</v>
      </c>
      <c r="B399" s="3">
        <v>43720</v>
      </c>
      <c r="C399" t="s">
        <v>2728</v>
      </c>
      <c r="D399" t="s">
        <v>6169</v>
      </c>
      <c r="E399">
        <v>4</v>
      </c>
      <c r="F399" t="str">
        <f>_xlfn.XLOOKUP(C399,customers!$A$2:$A$1001,customers!$B$2:$B$1001,,0)</f>
        <v>Fleur Parres</v>
      </c>
      <c r="G399" t="str">
        <f>IF(_xlfn.XLOOKUP(orders!C399,customers!A398:A1398,customers!C398:C1398,,0) = 0, "", _xlfn.XLOOKUP(orders!C399,customers!A398:A1398,customers!C398:C1398,,0))</f>
        <v>fparresb1@imageshack.us</v>
      </c>
      <c r="H399" t="str">
        <f>_xlfn.XLOOKUP(C399, customers!$A$1:$A$1001, customers!$G$1:$G$1001,,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4">
        <f>INDEX(products!$A$1:$G$49, MATCH(orders!$D399, products!$A$1:$A$49, 0), MATCH(orders!L$1, products!$A$1:$G$1, 0))</f>
        <v>7.77</v>
      </c>
      <c r="M399" s="4">
        <f t="shared" si="18"/>
        <v>31.08</v>
      </c>
      <c r="N399" t="str">
        <f t="shared" si="19"/>
        <v>Liberica</v>
      </c>
      <c r="O399" t="str">
        <f t="shared" si="20"/>
        <v>Dark</v>
      </c>
      <c r="P399" t="str">
        <f>_xlfn.XLOOKUP(Orders[[#This Row],[Customer ID]], customers!$A$1:$A$1001, customers!$I$1:$I$1001,, 0)</f>
        <v>Yes</v>
      </c>
    </row>
    <row r="400" spans="1:16" x14ac:dyDescent="0.3">
      <c r="A400" t="s">
        <v>2733</v>
      </c>
      <c r="B400" s="3">
        <v>43677</v>
      </c>
      <c r="C400" t="s">
        <v>2734</v>
      </c>
      <c r="D400" t="s">
        <v>6154</v>
      </c>
      <c r="E400">
        <v>6</v>
      </c>
      <c r="F400" t="str">
        <f>_xlfn.XLOOKUP(C400,customers!$A$2:$A$1001,customers!$B$2:$B$1001,,0)</f>
        <v>Gran Sibray</v>
      </c>
      <c r="G400" t="str">
        <f>IF(_xlfn.XLOOKUP(orders!C400,customers!A399:A1399,customers!C399:C1399,,0) = 0, "", _xlfn.XLOOKUP(orders!C400,customers!A399:A1399,customers!C399:C1399,,0))</f>
        <v>gsibrayb2@wsj.com</v>
      </c>
      <c r="H400" t="str">
        <f>_xlfn.XLOOKUP(C400, customers!$A$1:$A$1001, customers!$G$1:$G$1001,,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4">
        <f>INDEX(products!$A$1:$G$49, MATCH(orders!$D400, products!$A$1:$A$49, 0), MATCH(orders!L$1, products!$A$1:$G$1, 0))</f>
        <v>2.9849999999999999</v>
      </c>
      <c r="M400" s="4">
        <f t="shared" si="18"/>
        <v>17.91</v>
      </c>
      <c r="N400" t="str">
        <f t="shared" si="19"/>
        <v>Arabica</v>
      </c>
      <c r="O400" t="str">
        <f t="shared" si="20"/>
        <v>Dark</v>
      </c>
      <c r="P400" t="str">
        <f>_xlfn.XLOOKUP(Orders[[#This Row],[Customer ID]], customers!$A$1:$A$1001, customers!$I$1:$I$1001,, 0)</f>
        <v>Yes</v>
      </c>
    </row>
    <row r="401" spans="1:16" x14ac:dyDescent="0.3">
      <c r="A401" t="s">
        <v>2739</v>
      </c>
      <c r="B401" s="3">
        <v>43539</v>
      </c>
      <c r="C401" t="s">
        <v>2740</v>
      </c>
      <c r="D401" t="s">
        <v>6185</v>
      </c>
      <c r="E401">
        <v>6</v>
      </c>
      <c r="F401" t="str">
        <f>_xlfn.XLOOKUP(C401,customers!$A$2:$A$1001,customers!$B$2:$B$1001,,0)</f>
        <v>Ingelbert Hotchkin</v>
      </c>
      <c r="G401" t="str">
        <f>IF(_xlfn.XLOOKUP(orders!C401,customers!A400:A1400,customers!C400:C1400,,0) = 0, "", _xlfn.XLOOKUP(orders!C401,customers!A400:A1400,customers!C400:C1400,,0))</f>
        <v>ihotchkinb3@mit.edu</v>
      </c>
      <c r="H401" t="str">
        <f>_xlfn.XLOOKUP(C401, customers!$A$1:$A$1001, customers!$G$1:$G$1001,,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4">
        <f>INDEX(products!$A$1:$G$49, MATCH(orders!$D401, products!$A$1:$A$49, 0), MATCH(orders!L$1, products!$A$1:$G$1, 0))</f>
        <v>27.945</v>
      </c>
      <c r="M401" s="4">
        <f t="shared" si="18"/>
        <v>167.67000000000002</v>
      </c>
      <c r="N401" t="str">
        <f t="shared" si="19"/>
        <v>Excelsa</v>
      </c>
      <c r="O401" t="str">
        <f t="shared" si="20"/>
        <v>Dark</v>
      </c>
      <c r="P401" t="str">
        <f>_xlfn.XLOOKUP(Orders[[#This Row],[Customer ID]], customers!$A$1:$A$1001, customers!$I$1:$I$1001,, 0)</f>
        <v>No</v>
      </c>
    </row>
    <row r="402" spans="1:16" x14ac:dyDescent="0.3">
      <c r="A402" t="s">
        <v>2745</v>
      </c>
      <c r="B402" s="3">
        <v>44332</v>
      </c>
      <c r="C402" t="s">
        <v>2746</v>
      </c>
      <c r="D402" t="s">
        <v>6170</v>
      </c>
      <c r="E402">
        <v>4</v>
      </c>
      <c r="F402" t="str">
        <f>_xlfn.XLOOKUP(C402,customers!$A$2:$A$1001,customers!$B$2:$B$1001,,0)</f>
        <v>Neely Broadberrie</v>
      </c>
      <c r="G402" t="str">
        <f>IF(_xlfn.XLOOKUP(orders!C402,customers!A401:A1401,customers!C401:C1401,,0) = 0, "", _xlfn.XLOOKUP(orders!C402,customers!A401:A1401,customers!C401:C1401,,0))</f>
        <v>nbroadberrieb4@gnu.org</v>
      </c>
      <c r="H402" t="str">
        <f>_xlfn.XLOOKUP(C402, customers!$A$1:$A$1001, customers!$G$1:$G$1001,,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4">
        <f>INDEX(products!$A$1:$G$49, MATCH(orders!$D402, products!$A$1:$A$49, 0), MATCH(orders!L$1, products!$A$1:$G$1, 0))</f>
        <v>15.85</v>
      </c>
      <c r="M402" s="4">
        <f t="shared" si="18"/>
        <v>63.4</v>
      </c>
      <c r="N402" t="str">
        <f t="shared" si="19"/>
        <v>Liberica</v>
      </c>
      <c r="O402" t="str">
        <f t="shared" si="20"/>
        <v>Light</v>
      </c>
      <c r="P402" t="str">
        <f>_xlfn.XLOOKUP(Orders[[#This Row],[Customer ID]], customers!$A$1:$A$1001, customers!$I$1:$I$1001,, 0)</f>
        <v>No</v>
      </c>
    </row>
    <row r="403" spans="1:16" x14ac:dyDescent="0.3">
      <c r="A403" t="s">
        <v>2751</v>
      </c>
      <c r="B403" s="3">
        <v>43591</v>
      </c>
      <c r="C403" t="s">
        <v>2752</v>
      </c>
      <c r="D403" t="s">
        <v>6159</v>
      </c>
      <c r="E403">
        <v>2</v>
      </c>
      <c r="F403" t="str">
        <f>_xlfn.XLOOKUP(C403,customers!$A$2:$A$1001,customers!$B$2:$B$1001,,0)</f>
        <v>Rutger Pithcock</v>
      </c>
      <c r="G403" t="str">
        <f>IF(_xlfn.XLOOKUP(orders!C403,customers!A402:A1402,customers!C402:C1402,,0) = 0, "", _xlfn.XLOOKUP(orders!C403,customers!A402:A1402,customers!C402:C1402,,0))</f>
        <v>rpithcockb5@yellowbook.com</v>
      </c>
      <c r="H403" t="str">
        <f>_xlfn.XLOOKUP(C403, customers!$A$1:$A$1001, customers!$G$1:$G$1001,,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4">
        <f>INDEX(products!$A$1:$G$49, MATCH(orders!$D403, products!$A$1:$A$49, 0), MATCH(orders!L$1, products!$A$1:$G$1, 0))</f>
        <v>4.3650000000000002</v>
      </c>
      <c r="M403" s="4">
        <f t="shared" si="18"/>
        <v>8.73</v>
      </c>
      <c r="N403" t="str">
        <f t="shared" si="19"/>
        <v>Liberica</v>
      </c>
      <c r="O403" t="str">
        <f t="shared" si="20"/>
        <v>Medium</v>
      </c>
      <c r="P403" t="str">
        <f>_xlfn.XLOOKUP(Orders[[#This Row],[Customer ID]], customers!$A$1:$A$1001, customers!$I$1:$I$1001,, 0)</f>
        <v>Yes</v>
      </c>
    </row>
    <row r="404" spans="1:16" x14ac:dyDescent="0.3">
      <c r="A404" t="s">
        <v>2757</v>
      </c>
      <c r="B404" s="3">
        <v>43502</v>
      </c>
      <c r="C404" t="s">
        <v>2758</v>
      </c>
      <c r="D404" t="s">
        <v>6177</v>
      </c>
      <c r="E404">
        <v>3</v>
      </c>
      <c r="F404" t="str">
        <f>_xlfn.XLOOKUP(C404,customers!$A$2:$A$1001,customers!$B$2:$B$1001,,0)</f>
        <v>Gale Croysdale</v>
      </c>
      <c r="G404" t="str">
        <f>IF(_xlfn.XLOOKUP(orders!C404,customers!A403:A1403,customers!C403:C1403,,0) = 0, "", _xlfn.XLOOKUP(orders!C404,customers!A403:A1403,customers!C403:C1403,,0))</f>
        <v>gcroysdaleb6@nih.gov</v>
      </c>
      <c r="H404" t="str">
        <f>_xlfn.XLOOKUP(C404, customers!$A$1:$A$1001, customers!$G$1:$G$1001,,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4">
        <f>INDEX(products!$A$1:$G$49, MATCH(orders!$D404, products!$A$1:$A$49, 0), MATCH(orders!L$1, products!$A$1:$G$1, 0))</f>
        <v>8.9499999999999993</v>
      </c>
      <c r="M404" s="4">
        <f t="shared" si="18"/>
        <v>26.849999999999998</v>
      </c>
      <c r="N404" t="str">
        <f t="shared" si="19"/>
        <v>Robusta</v>
      </c>
      <c r="O404" t="str">
        <f t="shared" si="20"/>
        <v>Dark</v>
      </c>
      <c r="P404" t="str">
        <f>_xlfn.XLOOKUP(Orders[[#This Row],[Customer ID]], customers!$A$1:$A$1001, customers!$I$1:$I$1001,, 0)</f>
        <v>Yes</v>
      </c>
    </row>
    <row r="405" spans="1:16" x14ac:dyDescent="0.3">
      <c r="A405" t="s">
        <v>2763</v>
      </c>
      <c r="B405" s="3">
        <v>44295</v>
      </c>
      <c r="C405" t="s">
        <v>2764</v>
      </c>
      <c r="D405" t="s">
        <v>6145</v>
      </c>
      <c r="E405">
        <v>2</v>
      </c>
      <c r="F405" t="str">
        <f>_xlfn.XLOOKUP(C405,customers!$A$2:$A$1001,customers!$B$2:$B$1001,,0)</f>
        <v>Benedetto Gozzett</v>
      </c>
      <c r="G405" t="str">
        <f>IF(_xlfn.XLOOKUP(orders!C405,customers!A404:A1404,customers!C404:C1404,,0) = 0, "", _xlfn.XLOOKUP(orders!C405,customers!A404:A1404,customers!C404:C1404,,0))</f>
        <v>bgozzettb7@github.com</v>
      </c>
      <c r="H405" t="str">
        <f>_xlfn.XLOOKUP(C405, customers!$A$1:$A$1001, customers!$G$1:$G$1001,,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4">
        <f>INDEX(products!$A$1:$G$49, MATCH(orders!$D405, products!$A$1:$A$49, 0), MATCH(orders!L$1, products!$A$1:$G$1, 0))</f>
        <v>4.7549999999999999</v>
      </c>
      <c r="M405" s="4">
        <f t="shared" si="18"/>
        <v>9.51</v>
      </c>
      <c r="N405" t="str">
        <f t="shared" si="19"/>
        <v>Liberica</v>
      </c>
      <c r="O405" t="str">
        <f t="shared" si="20"/>
        <v>Light</v>
      </c>
      <c r="P405" t="str">
        <f>_xlfn.XLOOKUP(Orders[[#This Row],[Customer ID]], customers!$A$1:$A$1001, customers!$I$1:$I$1001,, 0)</f>
        <v>No</v>
      </c>
    </row>
    <row r="406" spans="1:16" x14ac:dyDescent="0.3">
      <c r="A406" t="s">
        <v>2769</v>
      </c>
      <c r="B406" s="3">
        <v>43971</v>
      </c>
      <c r="C406" t="s">
        <v>2770</v>
      </c>
      <c r="D406" t="s">
        <v>6147</v>
      </c>
      <c r="E406">
        <v>4</v>
      </c>
      <c r="F406" t="str">
        <f>_xlfn.XLOOKUP(C406,customers!$A$2:$A$1001,customers!$B$2:$B$1001,,0)</f>
        <v>Tania Craggs</v>
      </c>
      <c r="G406" t="str">
        <f>IF(_xlfn.XLOOKUP(orders!C406,customers!A405:A1405,customers!C405:C1405,,0) = 0, "", _xlfn.XLOOKUP(orders!C406,customers!A405:A1405,customers!C405:C1405,,0))</f>
        <v>tcraggsb8@house.gov</v>
      </c>
      <c r="H406" t="str">
        <f>_xlfn.XLOOKUP(C406, customers!$A$1:$A$1001, customers!$G$1:$G$1001,,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4">
        <f>INDEX(products!$A$1:$G$49, MATCH(orders!$D406, products!$A$1:$A$49, 0), MATCH(orders!L$1, products!$A$1:$G$1, 0))</f>
        <v>9.9499999999999993</v>
      </c>
      <c r="M406" s="4">
        <f t="shared" si="18"/>
        <v>39.799999999999997</v>
      </c>
      <c r="N406" t="str">
        <f t="shared" si="19"/>
        <v>Arabica</v>
      </c>
      <c r="O406" t="str">
        <f t="shared" si="20"/>
        <v>Dark</v>
      </c>
      <c r="P406" t="str">
        <f>_xlfn.XLOOKUP(Orders[[#This Row],[Customer ID]], customers!$A$1:$A$1001, customers!$I$1:$I$1001,, 0)</f>
        <v>No</v>
      </c>
    </row>
    <row r="407" spans="1:16" x14ac:dyDescent="0.3">
      <c r="A407" t="s">
        <v>2775</v>
      </c>
      <c r="B407" s="3">
        <v>44167</v>
      </c>
      <c r="C407" t="s">
        <v>2776</v>
      </c>
      <c r="D407" t="s">
        <v>6139</v>
      </c>
      <c r="E407">
        <v>3</v>
      </c>
      <c r="F407" t="str">
        <f>_xlfn.XLOOKUP(C407,customers!$A$2:$A$1001,customers!$B$2:$B$1001,,0)</f>
        <v>Leonie Cullrford</v>
      </c>
      <c r="G407" t="str">
        <f>IF(_xlfn.XLOOKUP(orders!C407,customers!A406:A1406,customers!C406:C1406,,0) = 0, "", _xlfn.XLOOKUP(orders!C407,customers!A406:A1406,customers!C406:C1406,,0))</f>
        <v>lcullrfordb9@xing.com</v>
      </c>
      <c r="H407" t="str">
        <f>_xlfn.XLOOKUP(C407, customers!$A$1:$A$1001, customers!$G$1:$G$1001,,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4">
        <f>INDEX(products!$A$1:$G$49, MATCH(orders!$D407, products!$A$1:$A$49, 0), MATCH(orders!L$1, products!$A$1:$G$1, 0))</f>
        <v>8.25</v>
      </c>
      <c r="M407" s="4">
        <f t="shared" si="18"/>
        <v>24.75</v>
      </c>
      <c r="N407" t="str">
        <f t="shared" si="19"/>
        <v>Excelsa</v>
      </c>
      <c r="O407" t="str">
        <f t="shared" si="20"/>
        <v>Medium</v>
      </c>
      <c r="P407" t="str">
        <f>_xlfn.XLOOKUP(Orders[[#This Row],[Customer ID]], customers!$A$1:$A$1001, customers!$I$1:$I$1001,, 0)</f>
        <v>Yes</v>
      </c>
    </row>
    <row r="408" spans="1:16" x14ac:dyDescent="0.3">
      <c r="A408" t="s">
        <v>2781</v>
      </c>
      <c r="B408" s="3">
        <v>44416</v>
      </c>
      <c r="C408" t="s">
        <v>2782</v>
      </c>
      <c r="D408" t="s">
        <v>6141</v>
      </c>
      <c r="E408">
        <v>5</v>
      </c>
      <c r="F408" t="str">
        <f>_xlfn.XLOOKUP(C408,customers!$A$2:$A$1001,customers!$B$2:$B$1001,,0)</f>
        <v>Auguste Rizon</v>
      </c>
      <c r="G408" t="str">
        <f>IF(_xlfn.XLOOKUP(orders!C408,customers!A407:A1407,customers!C407:C1407,,0) = 0, "", _xlfn.XLOOKUP(orders!C408,customers!A407:A1407,customers!C407:C1407,,0))</f>
        <v>arizonba@xing.com</v>
      </c>
      <c r="H408" t="str">
        <f>_xlfn.XLOOKUP(C408, customers!$A$1:$A$1001, customers!$G$1:$G$1001,,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4">
        <f>INDEX(products!$A$1:$G$49, MATCH(orders!$D408, products!$A$1:$A$49, 0), MATCH(orders!L$1, products!$A$1:$G$1, 0))</f>
        <v>13.75</v>
      </c>
      <c r="M408" s="4">
        <f t="shared" si="18"/>
        <v>68.75</v>
      </c>
      <c r="N408" t="str">
        <f t="shared" si="19"/>
        <v>Excelsa</v>
      </c>
      <c r="O408" t="str">
        <f t="shared" si="20"/>
        <v>Medium</v>
      </c>
      <c r="P408" t="str">
        <f>_xlfn.XLOOKUP(Orders[[#This Row],[Customer ID]], customers!$A$1:$A$1001, customers!$I$1:$I$1001,, 0)</f>
        <v>Yes</v>
      </c>
    </row>
    <row r="409" spans="1:16" x14ac:dyDescent="0.3">
      <c r="A409" t="s">
        <v>2787</v>
      </c>
      <c r="B409" s="3">
        <v>44595</v>
      </c>
      <c r="C409" t="s">
        <v>2788</v>
      </c>
      <c r="D409" t="s">
        <v>6139</v>
      </c>
      <c r="E409">
        <v>6</v>
      </c>
      <c r="F409" t="str">
        <f>_xlfn.XLOOKUP(C409,customers!$A$2:$A$1001,customers!$B$2:$B$1001,,0)</f>
        <v>Lorin Guerrazzi</v>
      </c>
      <c r="G409" t="str">
        <f>IF(_xlfn.XLOOKUP(orders!C409,customers!A408:A1408,customers!C408:C1408,,0) = 0, "", _xlfn.XLOOKUP(orders!C409,customers!A408:A1408,customers!C408:C1408,,0))</f>
        <v/>
      </c>
      <c r="H409" t="str">
        <f>_xlfn.XLOOKUP(C409, customers!$A$1:$A$1001, customers!$G$1:$G$1001,,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4">
        <f>INDEX(products!$A$1:$G$49, MATCH(orders!$D409, products!$A$1:$A$49, 0), MATCH(orders!L$1, products!$A$1:$G$1, 0))</f>
        <v>8.25</v>
      </c>
      <c r="M409" s="4">
        <f t="shared" si="18"/>
        <v>49.5</v>
      </c>
      <c r="N409" t="str">
        <f t="shared" si="19"/>
        <v>Excelsa</v>
      </c>
      <c r="O409" t="str">
        <f t="shared" si="20"/>
        <v>Medium</v>
      </c>
      <c r="P409" t="str">
        <f>_xlfn.XLOOKUP(Orders[[#This Row],[Customer ID]], customers!$A$1:$A$1001, customers!$I$1:$I$1001,, 0)</f>
        <v>No</v>
      </c>
    </row>
    <row r="410" spans="1:16" x14ac:dyDescent="0.3">
      <c r="A410" t="s">
        <v>2792</v>
      </c>
      <c r="B410" s="3">
        <v>44659</v>
      </c>
      <c r="C410" t="s">
        <v>2793</v>
      </c>
      <c r="D410" t="s">
        <v>6175</v>
      </c>
      <c r="E410">
        <v>2</v>
      </c>
      <c r="F410" t="str">
        <f>_xlfn.XLOOKUP(C410,customers!$A$2:$A$1001,customers!$B$2:$B$1001,,0)</f>
        <v>Felice Miell</v>
      </c>
      <c r="G410" t="str">
        <f>IF(_xlfn.XLOOKUP(orders!C410,customers!A409:A1409,customers!C409:C1409,,0) = 0, "", _xlfn.XLOOKUP(orders!C410,customers!A409:A1409,customers!C409:C1409,,0))</f>
        <v>fmiellbc@spiegel.de</v>
      </c>
      <c r="H410" t="str">
        <f>_xlfn.XLOOKUP(C410, customers!$A$1:$A$1001, customers!$G$1:$G$1001,,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4">
        <f>INDEX(products!$A$1:$G$49, MATCH(orders!$D410, products!$A$1:$A$49, 0), MATCH(orders!L$1, products!$A$1:$G$1, 0))</f>
        <v>25.874999999999996</v>
      </c>
      <c r="M410" s="4">
        <f t="shared" si="18"/>
        <v>51.749999999999993</v>
      </c>
      <c r="N410" t="str">
        <f t="shared" si="19"/>
        <v>Arabica</v>
      </c>
      <c r="O410" t="str">
        <f t="shared" si="20"/>
        <v>Medium</v>
      </c>
      <c r="P410" t="str">
        <f>_xlfn.XLOOKUP(Orders[[#This Row],[Customer ID]], customers!$A$1:$A$1001, customers!$I$1:$I$1001,, 0)</f>
        <v>Yes</v>
      </c>
    </row>
    <row r="411" spans="1:16" x14ac:dyDescent="0.3">
      <c r="A411" t="s">
        <v>2798</v>
      </c>
      <c r="B411" s="3">
        <v>44203</v>
      </c>
      <c r="C411" t="s">
        <v>2799</v>
      </c>
      <c r="D411" t="s">
        <v>6170</v>
      </c>
      <c r="E411">
        <v>3</v>
      </c>
      <c r="F411" t="str">
        <f>_xlfn.XLOOKUP(C411,customers!$A$2:$A$1001,customers!$B$2:$B$1001,,0)</f>
        <v>Hamish Skeech</v>
      </c>
      <c r="G411" t="str">
        <f>IF(_xlfn.XLOOKUP(orders!C411,customers!A410:A1410,customers!C410:C1410,,0) = 0, "", _xlfn.XLOOKUP(orders!C411,customers!A410:A1410,customers!C410:C1410,,0))</f>
        <v/>
      </c>
      <c r="H411" t="str">
        <f>_xlfn.XLOOKUP(C411, customers!$A$1:$A$1001, customers!$G$1:$G$1001,,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4">
        <f>INDEX(products!$A$1:$G$49, MATCH(orders!$D411, products!$A$1:$A$49, 0), MATCH(orders!L$1, products!$A$1:$G$1, 0))</f>
        <v>15.85</v>
      </c>
      <c r="M411" s="4">
        <f t="shared" si="18"/>
        <v>47.55</v>
      </c>
      <c r="N411" t="str">
        <f t="shared" si="19"/>
        <v>Liberica</v>
      </c>
      <c r="O411" t="str">
        <f t="shared" si="20"/>
        <v>Light</v>
      </c>
      <c r="P411" t="str">
        <f>_xlfn.XLOOKUP(Orders[[#This Row],[Customer ID]], customers!$A$1:$A$1001, customers!$I$1:$I$1001,, 0)</f>
        <v>Yes</v>
      </c>
    </row>
    <row r="412" spans="1:16" x14ac:dyDescent="0.3">
      <c r="A412" t="s">
        <v>2803</v>
      </c>
      <c r="B412" s="3">
        <v>44441</v>
      </c>
      <c r="C412" t="s">
        <v>2804</v>
      </c>
      <c r="D412" t="s">
        <v>6167</v>
      </c>
      <c r="E412">
        <v>4</v>
      </c>
      <c r="F412" t="str">
        <f>_xlfn.XLOOKUP(C412,customers!$A$2:$A$1001,customers!$B$2:$B$1001,,0)</f>
        <v>Giordano Lorenzin</v>
      </c>
      <c r="G412" t="str">
        <f>IF(_xlfn.XLOOKUP(orders!C412,customers!A411:A1411,customers!C411:C1411,,0) = 0, "", _xlfn.XLOOKUP(orders!C412,customers!A411:A1411,customers!C411:C1411,,0))</f>
        <v/>
      </c>
      <c r="H412" t="str">
        <f>_xlfn.XLOOKUP(C412, customers!$A$1:$A$1001, customers!$G$1:$G$1001,,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4">
        <f>INDEX(products!$A$1:$G$49, MATCH(orders!$D412, products!$A$1:$A$49, 0), MATCH(orders!L$1, products!$A$1:$G$1, 0))</f>
        <v>3.8849999999999998</v>
      </c>
      <c r="M412" s="4">
        <f t="shared" si="18"/>
        <v>15.54</v>
      </c>
      <c r="N412" t="str">
        <f t="shared" si="19"/>
        <v>Arabica</v>
      </c>
      <c r="O412" t="str">
        <f t="shared" si="20"/>
        <v>Light</v>
      </c>
      <c r="P412" t="str">
        <f>_xlfn.XLOOKUP(Orders[[#This Row],[Customer ID]], customers!$A$1:$A$1001, customers!$I$1:$I$1001,, 0)</f>
        <v>No</v>
      </c>
    </row>
    <row r="413" spans="1:16" x14ac:dyDescent="0.3">
      <c r="A413" t="s">
        <v>2808</v>
      </c>
      <c r="B413" s="3">
        <v>44504</v>
      </c>
      <c r="C413" t="s">
        <v>2809</v>
      </c>
      <c r="D413" t="s">
        <v>6162</v>
      </c>
      <c r="E413">
        <v>6</v>
      </c>
      <c r="F413" t="str">
        <f>_xlfn.XLOOKUP(C413,customers!$A$2:$A$1001,customers!$B$2:$B$1001,,0)</f>
        <v>Harwilll Bishell</v>
      </c>
      <c r="G413" t="str">
        <f>IF(_xlfn.XLOOKUP(orders!C413,customers!A412:A1412,customers!C412:C1412,,0) = 0, "", _xlfn.XLOOKUP(orders!C413,customers!A412:A1412,customers!C412:C1412,,0))</f>
        <v/>
      </c>
      <c r="H413" t="str">
        <f>_xlfn.XLOOKUP(C413, customers!$A$1:$A$1001, customers!$G$1:$G$1001,,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4">
        <f>INDEX(products!$A$1:$G$49, MATCH(orders!$D413, products!$A$1:$A$49, 0), MATCH(orders!L$1, products!$A$1:$G$1, 0))</f>
        <v>14.55</v>
      </c>
      <c r="M413" s="4">
        <f t="shared" si="18"/>
        <v>87.300000000000011</v>
      </c>
      <c r="N413" t="str">
        <f t="shared" si="19"/>
        <v>Liberica</v>
      </c>
      <c r="O413" t="str">
        <f t="shared" si="20"/>
        <v>Medium</v>
      </c>
      <c r="P413" t="str">
        <f>_xlfn.XLOOKUP(Orders[[#This Row],[Customer ID]], customers!$A$1:$A$1001, customers!$I$1:$I$1001,, 0)</f>
        <v>Yes</v>
      </c>
    </row>
    <row r="414" spans="1:16" x14ac:dyDescent="0.3">
      <c r="A414" t="s">
        <v>2813</v>
      </c>
      <c r="B414" s="3">
        <v>44410</v>
      </c>
      <c r="C414" t="s">
        <v>2814</v>
      </c>
      <c r="D414" t="s">
        <v>6155</v>
      </c>
      <c r="E414">
        <v>5</v>
      </c>
      <c r="F414" t="str">
        <f>_xlfn.XLOOKUP(C414,customers!$A$2:$A$1001,customers!$B$2:$B$1001,,0)</f>
        <v>Freeland Missenden</v>
      </c>
      <c r="G414" t="str">
        <f>IF(_xlfn.XLOOKUP(orders!C414,customers!A413:A1413,customers!C413:C1413,,0) = 0, "", _xlfn.XLOOKUP(orders!C414,customers!A413:A1413,customers!C413:C1413,,0))</f>
        <v/>
      </c>
      <c r="H414" t="str">
        <f>_xlfn.XLOOKUP(C414, customers!$A$1:$A$1001, customers!$G$1:$G$1001,,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4">
        <f>INDEX(products!$A$1:$G$49, MATCH(orders!$D414, products!$A$1:$A$49, 0), MATCH(orders!L$1, products!$A$1:$G$1, 0))</f>
        <v>11.25</v>
      </c>
      <c r="M414" s="4">
        <f t="shared" si="18"/>
        <v>56.25</v>
      </c>
      <c r="N414" t="str">
        <f t="shared" si="19"/>
        <v>Arabica</v>
      </c>
      <c r="O414" t="str">
        <f t="shared" si="20"/>
        <v>Medium</v>
      </c>
      <c r="P414" t="str">
        <f>_xlfn.XLOOKUP(Orders[[#This Row],[Customer ID]], customers!$A$1:$A$1001, customers!$I$1:$I$1001,, 0)</f>
        <v>Yes</v>
      </c>
    </row>
    <row r="415" spans="1:16" x14ac:dyDescent="0.3">
      <c r="A415" t="s">
        <v>2818</v>
      </c>
      <c r="B415" s="3">
        <v>43857</v>
      </c>
      <c r="C415" t="s">
        <v>2819</v>
      </c>
      <c r="D415" t="s">
        <v>6164</v>
      </c>
      <c r="E415">
        <v>1</v>
      </c>
      <c r="F415" t="str">
        <f>_xlfn.XLOOKUP(C415,customers!$A$2:$A$1001,customers!$B$2:$B$1001,,0)</f>
        <v>Waylan Springall</v>
      </c>
      <c r="G415" t="str">
        <f>IF(_xlfn.XLOOKUP(orders!C415,customers!A414:A1414,customers!C414:C1414,,0) = 0, "", _xlfn.XLOOKUP(orders!C415,customers!A414:A1414,customers!C414:C1414,,0))</f>
        <v>wspringallbh@jugem.jp</v>
      </c>
      <c r="H415" t="str">
        <f>_xlfn.XLOOKUP(C415, customers!$A$1:$A$1001, customers!$G$1:$G$1001,,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4">
        <f>INDEX(products!$A$1:$G$49, MATCH(orders!$D415, products!$A$1:$A$49, 0), MATCH(orders!L$1, products!$A$1:$G$1, 0))</f>
        <v>36.454999999999998</v>
      </c>
      <c r="M415" s="4">
        <f t="shared" si="18"/>
        <v>36.454999999999998</v>
      </c>
      <c r="N415" t="str">
        <f t="shared" si="19"/>
        <v>Liberica</v>
      </c>
      <c r="O415" t="str">
        <f t="shared" si="20"/>
        <v>Light</v>
      </c>
      <c r="P415" t="str">
        <f>_xlfn.XLOOKUP(Orders[[#This Row],[Customer ID]], customers!$A$1:$A$1001, customers!$I$1:$I$1001,, 0)</f>
        <v>Yes</v>
      </c>
    </row>
    <row r="416" spans="1:16" x14ac:dyDescent="0.3">
      <c r="A416" t="s">
        <v>2824</v>
      </c>
      <c r="B416" s="3">
        <v>43802</v>
      </c>
      <c r="C416" t="s">
        <v>2825</v>
      </c>
      <c r="D416" t="s">
        <v>6178</v>
      </c>
      <c r="E416">
        <v>3</v>
      </c>
      <c r="F416" t="str">
        <f>_xlfn.XLOOKUP(C416,customers!$A$2:$A$1001,customers!$B$2:$B$1001,,0)</f>
        <v>Kiri Avramow</v>
      </c>
      <c r="G416" t="str">
        <f>IF(_xlfn.XLOOKUP(orders!C416,customers!A415:A1415,customers!C415:C1415,,0) = 0, "", _xlfn.XLOOKUP(orders!C416,customers!A415:A1415,customers!C415:C1415,,0))</f>
        <v/>
      </c>
      <c r="H416" t="str">
        <f>_xlfn.XLOOKUP(C416, customers!$A$1:$A$1001, customers!$G$1:$G$1001,,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4">
        <f>INDEX(products!$A$1:$G$49, MATCH(orders!$D416, products!$A$1:$A$49, 0), MATCH(orders!L$1, products!$A$1:$G$1, 0))</f>
        <v>3.5849999999999995</v>
      </c>
      <c r="M416" s="4">
        <f t="shared" si="18"/>
        <v>10.754999999999999</v>
      </c>
      <c r="N416" t="str">
        <f t="shared" si="19"/>
        <v>Robusta</v>
      </c>
      <c r="O416" t="str">
        <f t="shared" si="20"/>
        <v>Light</v>
      </c>
      <c r="P416" t="str">
        <f>_xlfn.XLOOKUP(Orders[[#This Row],[Customer ID]], customers!$A$1:$A$1001, customers!$I$1:$I$1001,, 0)</f>
        <v>Yes</v>
      </c>
    </row>
    <row r="417" spans="1:16" x14ac:dyDescent="0.3">
      <c r="A417" t="s">
        <v>2829</v>
      </c>
      <c r="B417" s="3">
        <v>43683</v>
      </c>
      <c r="C417" t="s">
        <v>2830</v>
      </c>
      <c r="D417" t="s">
        <v>6174</v>
      </c>
      <c r="E417">
        <v>3</v>
      </c>
      <c r="F417" t="str">
        <f>_xlfn.XLOOKUP(C417,customers!$A$2:$A$1001,customers!$B$2:$B$1001,,0)</f>
        <v>Gregg Hawkyens</v>
      </c>
      <c r="G417" t="str">
        <f>IF(_xlfn.XLOOKUP(orders!C417,customers!A416:A1416,customers!C416:C1416,,0) = 0, "", _xlfn.XLOOKUP(orders!C417,customers!A416:A1416,customers!C416:C1416,,0))</f>
        <v>ghawkyensbj@census.gov</v>
      </c>
      <c r="H417" t="str">
        <f>_xlfn.XLOOKUP(C417, customers!$A$1:$A$1001, customers!$G$1:$G$1001,,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4">
        <f>INDEX(products!$A$1:$G$49, MATCH(orders!$D417, products!$A$1:$A$49, 0), MATCH(orders!L$1, products!$A$1:$G$1, 0))</f>
        <v>2.9849999999999999</v>
      </c>
      <c r="M417" s="4">
        <f t="shared" si="18"/>
        <v>8.9550000000000001</v>
      </c>
      <c r="N417" t="str">
        <f t="shared" si="19"/>
        <v>Robusta</v>
      </c>
      <c r="O417" t="str">
        <f t="shared" si="20"/>
        <v>Medium</v>
      </c>
      <c r="P417" t="str">
        <f>_xlfn.XLOOKUP(Orders[[#This Row],[Customer ID]], customers!$A$1:$A$1001, customers!$I$1:$I$1001,, 0)</f>
        <v>No</v>
      </c>
    </row>
    <row r="418" spans="1:16" x14ac:dyDescent="0.3">
      <c r="A418" t="s">
        <v>2834</v>
      </c>
      <c r="B418" s="3">
        <v>43901</v>
      </c>
      <c r="C418" t="s">
        <v>2835</v>
      </c>
      <c r="D418" t="s">
        <v>6180</v>
      </c>
      <c r="E418">
        <v>3</v>
      </c>
      <c r="F418" t="str">
        <f>_xlfn.XLOOKUP(C418,customers!$A$2:$A$1001,customers!$B$2:$B$1001,,0)</f>
        <v>Reggis Pracy</v>
      </c>
      <c r="G418" t="str">
        <f>IF(_xlfn.XLOOKUP(orders!C418,customers!A417:A1417,customers!C417:C1417,,0) = 0, "", _xlfn.XLOOKUP(orders!C418,customers!A417:A1417,customers!C417:C1417,,0))</f>
        <v/>
      </c>
      <c r="H418" t="str">
        <f>_xlfn.XLOOKUP(C418, customers!$A$1:$A$1001, customers!$G$1:$G$1001,,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4">
        <f>INDEX(products!$A$1:$G$49, MATCH(orders!$D418, products!$A$1:$A$49, 0), MATCH(orders!L$1, products!$A$1:$G$1, 0))</f>
        <v>7.77</v>
      </c>
      <c r="M418" s="4">
        <f t="shared" si="18"/>
        <v>23.31</v>
      </c>
      <c r="N418" t="str">
        <f t="shared" si="19"/>
        <v>Arabica</v>
      </c>
      <c r="O418" t="str">
        <f t="shared" si="20"/>
        <v>Light</v>
      </c>
      <c r="P418" t="str">
        <f>_xlfn.XLOOKUP(Orders[[#This Row],[Customer ID]], customers!$A$1:$A$1001, customers!$I$1:$I$1001,, 0)</f>
        <v>Yes</v>
      </c>
    </row>
    <row r="419" spans="1:16" x14ac:dyDescent="0.3">
      <c r="A419" t="s">
        <v>2839</v>
      </c>
      <c r="B419" s="3">
        <v>44457</v>
      </c>
      <c r="C419" t="s">
        <v>2840</v>
      </c>
      <c r="D419" t="s">
        <v>6182</v>
      </c>
      <c r="E419">
        <v>1</v>
      </c>
      <c r="F419" t="str">
        <f>_xlfn.XLOOKUP(C419,customers!$A$2:$A$1001,customers!$B$2:$B$1001,,0)</f>
        <v>Paula Denis</v>
      </c>
      <c r="G419" t="str">
        <f>IF(_xlfn.XLOOKUP(orders!C419,customers!A418:A1418,customers!C418:C1418,,0) = 0, "", _xlfn.XLOOKUP(orders!C419,customers!A418:A1418,customers!C418:C1418,,0))</f>
        <v/>
      </c>
      <c r="H419" t="str">
        <f>_xlfn.XLOOKUP(C419, customers!$A$1:$A$1001, customers!$G$1:$G$1001,,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4">
        <f>INDEX(products!$A$1:$G$49, MATCH(orders!$D419, products!$A$1:$A$49, 0), MATCH(orders!L$1, products!$A$1:$G$1, 0))</f>
        <v>29.784999999999997</v>
      </c>
      <c r="M419" s="4">
        <f t="shared" si="18"/>
        <v>29.784999999999997</v>
      </c>
      <c r="N419" t="str">
        <f t="shared" si="19"/>
        <v>Arabica</v>
      </c>
      <c r="O419" t="str">
        <f t="shared" si="20"/>
        <v>Light</v>
      </c>
      <c r="P419" t="str">
        <f>_xlfn.XLOOKUP(Orders[[#This Row],[Customer ID]], customers!$A$1:$A$1001, customers!$I$1:$I$1001,, 0)</f>
        <v>Yes</v>
      </c>
    </row>
    <row r="420" spans="1:16" x14ac:dyDescent="0.3">
      <c r="A420" t="s">
        <v>2844</v>
      </c>
      <c r="B420" s="3">
        <v>44142</v>
      </c>
      <c r="C420" t="s">
        <v>2845</v>
      </c>
      <c r="D420" t="s">
        <v>6182</v>
      </c>
      <c r="E420">
        <v>5</v>
      </c>
      <c r="F420" t="str">
        <f>_xlfn.XLOOKUP(C420,customers!$A$2:$A$1001,customers!$B$2:$B$1001,,0)</f>
        <v>Broderick McGilvra</v>
      </c>
      <c r="G420" t="str">
        <f>IF(_xlfn.XLOOKUP(orders!C420,customers!A419:A1419,customers!C419:C1419,,0) = 0, "", _xlfn.XLOOKUP(orders!C420,customers!A419:A1419,customers!C419:C1419,,0))</f>
        <v>bmcgilvrabm@so-net.ne.jp</v>
      </c>
      <c r="H420" t="str">
        <f>_xlfn.XLOOKUP(C420, customers!$A$1:$A$1001, customers!$G$1:$G$1001,,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4">
        <f>INDEX(products!$A$1:$G$49, MATCH(orders!$D420, products!$A$1:$A$49, 0), MATCH(orders!L$1, products!$A$1:$G$1, 0))</f>
        <v>29.784999999999997</v>
      </c>
      <c r="M420" s="4">
        <f t="shared" si="18"/>
        <v>148.92499999999998</v>
      </c>
      <c r="N420" t="str">
        <f t="shared" si="19"/>
        <v>Arabica</v>
      </c>
      <c r="O420" t="str">
        <f t="shared" si="20"/>
        <v>Light</v>
      </c>
      <c r="P420" t="str">
        <f>_xlfn.XLOOKUP(Orders[[#This Row],[Customer ID]], customers!$A$1:$A$1001, customers!$I$1:$I$1001,, 0)</f>
        <v>Yes</v>
      </c>
    </row>
    <row r="421" spans="1:16" x14ac:dyDescent="0.3">
      <c r="A421" t="s">
        <v>2849</v>
      </c>
      <c r="B421" s="3">
        <v>44739</v>
      </c>
      <c r="C421" t="s">
        <v>2850</v>
      </c>
      <c r="D421" t="s">
        <v>6160</v>
      </c>
      <c r="E421">
        <v>1</v>
      </c>
      <c r="F421" t="str">
        <f>_xlfn.XLOOKUP(C421,customers!$A$2:$A$1001,customers!$B$2:$B$1001,,0)</f>
        <v>Annabella Danzey</v>
      </c>
      <c r="G421" t="str">
        <f>IF(_xlfn.XLOOKUP(orders!C421,customers!A420:A1420,customers!C420:C1420,,0) = 0, "", _xlfn.XLOOKUP(orders!C421,customers!A420:A1420,customers!C420:C1420,,0))</f>
        <v>adanzeybn@github.com</v>
      </c>
      <c r="H421" t="str">
        <f>_xlfn.XLOOKUP(C421, customers!$A$1:$A$1001, customers!$G$1:$G$1001,,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4">
        <f>INDEX(products!$A$1:$G$49, MATCH(orders!$D421, products!$A$1:$A$49, 0), MATCH(orders!L$1, products!$A$1:$G$1, 0))</f>
        <v>8.73</v>
      </c>
      <c r="M421" s="4">
        <f t="shared" si="18"/>
        <v>8.73</v>
      </c>
      <c r="N421" t="str">
        <f t="shared" si="19"/>
        <v>Liberica</v>
      </c>
      <c r="O421" t="str">
        <f t="shared" si="20"/>
        <v>Medium</v>
      </c>
      <c r="P421" t="str">
        <f>_xlfn.XLOOKUP(Orders[[#This Row],[Customer ID]], customers!$A$1:$A$1001, customers!$I$1:$I$1001,, 0)</f>
        <v>Yes</v>
      </c>
    </row>
    <row r="422" spans="1:16" x14ac:dyDescent="0.3">
      <c r="A422" t="s">
        <v>2855</v>
      </c>
      <c r="B422" s="3">
        <v>43866</v>
      </c>
      <c r="C422" t="s">
        <v>2586</v>
      </c>
      <c r="D422" t="s">
        <v>6169</v>
      </c>
      <c r="E422">
        <v>4</v>
      </c>
      <c r="F422" t="str">
        <f>_xlfn.XLOOKUP(C422,customers!$A$2:$A$1001,customers!$B$2:$B$1001,,0)</f>
        <v>Terri Farra</v>
      </c>
      <c r="G422" t="e">
        <f>IF(_xlfn.XLOOKUP(orders!C422,customers!A421:A1421,customers!C421:C1421,,0) = 0, "", _xlfn.XLOOKUP(orders!C422,customers!A421:A1421,customers!C421:C1421,,0))</f>
        <v>#N/A</v>
      </c>
      <c r="H422" t="str">
        <f>_xlfn.XLOOKUP(C422, customers!$A$1:$A$1001, customers!$G$1:$G$1001,,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4">
        <f>INDEX(products!$A$1:$G$49, MATCH(orders!$D422, products!$A$1:$A$49, 0), MATCH(orders!L$1, products!$A$1:$G$1, 0))</f>
        <v>7.77</v>
      </c>
      <c r="M422" s="4">
        <f t="shared" si="18"/>
        <v>31.08</v>
      </c>
      <c r="N422" t="str">
        <f t="shared" si="19"/>
        <v>Liberica</v>
      </c>
      <c r="O422" t="str">
        <f t="shared" si="20"/>
        <v>Dark</v>
      </c>
      <c r="P422" t="str">
        <f>_xlfn.XLOOKUP(Orders[[#This Row],[Customer ID]], customers!$A$1:$A$1001, customers!$I$1:$I$1001,, 0)</f>
        <v>No</v>
      </c>
    </row>
    <row r="423" spans="1:16" x14ac:dyDescent="0.3">
      <c r="A423" t="s">
        <v>2855</v>
      </c>
      <c r="B423" s="3">
        <v>43866</v>
      </c>
      <c r="C423" t="s">
        <v>2586</v>
      </c>
      <c r="D423" t="s">
        <v>6168</v>
      </c>
      <c r="E423">
        <v>6</v>
      </c>
      <c r="F423" t="str">
        <f>_xlfn.XLOOKUP(C423,customers!$A$2:$A$1001,customers!$B$2:$B$1001,,0)</f>
        <v>Terri Farra</v>
      </c>
      <c r="G423" t="e">
        <f>IF(_xlfn.XLOOKUP(orders!C423,customers!A422:A1422,customers!C422:C1422,,0) = 0, "", _xlfn.XLOOKUP(orders!C423,customers!A422:A1422,customers!C422:C1422,,0))</f>
        <v>#N/A</v>
      </c>
      <c r="H423" t="str">
        <f>_xlfn.XLOOKUP(C423, customers!$A$1:$A$1001, customers!$G$1:$G$1001,,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4">
        <f>INDEX(products!$A$1:$G$49, MATCH(orders!$D423, products!$A$1:$A$49, 0), MATCH(orders!L$1, products!$A$1:$G$1, 0))</f>
        <v>22.884999999999998</v>
      </c>
      <c r="M423" s="4">
        <f t="shared" si="18"/>
        <v>137.31</v>
      </c>
      <c r="N423" t="str">
        <f t="shared" si="19"/>
        <v>Arabica</v>
      </c>
      <c r="O423" t="str">
        <f t="shared" si="20"/>
        <v>Dark</v>
      </c>
      <c r="P423" t="str">
        <f>_xlfn.XLOOKUP(Orders[[#This Row],[Customer ID]], customers!$A$1:$A$1001, customers!$I$1:$I$1001,, 0)</f>
        <v>No</v>
      </c>
    </row>
    <row r="424" spans="1:16" x14ac:dyDescent="0.3">
      <c r="A424" t="s">
        <v>2866</v>
      </c>
      <c r="B424" s="3">
        <v>43868</v>
      </c>
      <c r="C424" t="s">
        <v>2867</v>
      </c>
      <c r="D424" t="s">
        <v>6158</v>
      </c>
      <c r="E424">
        <v>5</v>
      </c>
      <c r="F424" t="str">
        <f>_xlfn.XLOOKUP(C424,customers!$A$2:$A$1001,customers!$B$2:$B$1001,,0)</f>
        <v>Nevins Glowacz</v>
      </c>
      <c r="G424" t="str">
        <f>IF(_xlfn.XLOOKUP(orders!C424,customers!A423:A1423,customers!C423:C1423,,0) = 0, "", _xlfn.XLOOKUP(orders!C424,customers!A423:A1423,customers!C423:C1423,,0))</f>
        <v/>
      </c>
      <c r="H424" t="str">
        <f>_xlfn.XLOOKUP(C424, customers!$A$1:$A$1001, customers!$G$1:$G$1001,,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4">
        <f>INDEX(products!$A$1:$G$49, MATCH(orders!$D424, products!$A$1:$A$49, 0), MATCH(orders!L$1, products!$A$1:$G$1, 0))</f>
        <v>5.97</v>
      </c>
      <c r="M424" s="4">
        <f t="shared" si="18"/>
        <v>29.849999999999998</v>
      </c>
      <c r="N424" t="str">
        <f t="shared" si="19"/>
        <v>Arabica</v>
      </c>
      <c r="O424" t="str">
        <f t="shared" si="20"/>
        <v>Dark</v>
      </c>
      <c r="P424" t="str">
        <f>_xlfn.XLOOKUP(Orders[[#This Row],[Customer ID]], customers!$A$1:$A$1001, customers!$I$1:$I$1001,, 0)</f>
        <v>No</v>
      </c>
    </row>
    <row r="425" spans="1:16" x14ac:dyDescent="0.3">
      <c r="A425" t="s">
        <v>2871</v>
      </c>
      <c r="B425" s="3">
        <v>44183</v>
      </c>
      <c r="C425" t="s">
        <v>2872</v>
      </c>
      <c r="D425" t="s">
        <v>6146</v>
      </c>
      <c r="E425">
        <v>3</v>
      </c>
      <c r="F425" t="str">
        <f>_xlfn.XLOOKUP(C425,customers!$A$2:$A$1001,customers!$B$2:$B$1001,,0)</f>
        <v>Adelice Isabell</v>
      </c>
      <c r="G425" t="str">
        <f>IF(_xlfn.XLOOKUP(orders!C425,customers!A424:A1424,customers!C424:C1424,,0) = 0, "", _xlfn.XLOOKUP(orders!C425,customers!A424:A1424,customers!C424:C1424,,0))</f>
        <v/>
      </c>
      <c r="H425" t="str">
        <f>_xlfn.XLOOKUP(C425, customers!$A$1:$A$1001, customers!$G$1:$G$1001,,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4">
        <f>INDEX(products!$A$1:$G$49, MATCH(orders!$D425, products!$A$1:$A$49, 0), MATCH(orders!L$1, products!$A$1:$G$1, 0))</f>
        <v>5.97</v>
      </c>
      <c r="M425" s="4">
        <f t="shared" si="18"/>
        <v>17.91</v>
      </c>
      <c r="N425" t="str">
        <f t="shared" si="19"/>
        <v>Robusta</v>
      </c>
      <c r="O425" t="str">
        <f t="shared" si="20"/>
        <v>Medium</v>
      </c>
      <c r="P425" t="str">
        <f>_xlfn.XLOOKUP(Orders[[#This Row],[Customer ID]], customers!$A$1:$A$1001, customers!$I$1:$I$1001,, 0)</f>
        <v>No</v>
      </c>
    </row>
    <row r="426" spans="1:16" x14ac:dyDescent="0.3">
      <c r="A426" t="s">
        <v>2876</v>
      </c>
      <c r="B426" s="3">
        <v>44431</v>
      </c>
      <c r="C426" t="s">
        <v>2877</v>
      </c>
      <c r="D426" t="s">
        <v>6176</v>
      </c>
      <c r="E426">
        <v>3</v>
      </c>
      <c r="F426" t="str">
        <f>_xlfn.XLOOKUP(C426,customers!$A$2:$A$1001,customers!$B$2:$B$1001,,0)</f>
        <v>Yulma Dombrell</v>
      </c>
      <c r="G426" t="str">
        <f>IF(_xlfn.XLOOKUP(orders!C426,customers!A425:A1425,customers!C425:C1425,,0) = 0, "", _xlfn.XLOOKUP(orders!C426,customers!A425:A1425,customers!C425:C1425,,0))</f>
        <v>ydombrellbs@dedecms.com</v>
      </c>
      <c r="H426" t="str">
        <f>_xlfn.XLOOKUP(C426, customers!$A$1:$A$1001, customers!$G$1:$G$1001,,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4">
        <f>INDEX(products!$A$1:$G$49, MATCH(orders!$D426, products!$A$1:$A$49, 0), MATCH(orders!L$1, products!$A$1:$G$1, 0))</f>
        <v>8.91</v>
      </c>
      <c r="M426" s="4">
        <f t="shared" si="18"/>
        <v>26.73</v>
      </c>
      <c r="N426" t="str">
        <f t="shared" si="19"/>
        <v>Excelsa</v>
      </c>
      <c r="O426" t="str">
        <f t="shared" si="20"/>
        <v>Light</v>
      </c>
      <c r="P426" t="str">
        <f>_xlfn.XLOOKUP(Orders[[#This Row],[Customer ID]], customers!$A$1:$A$1001, customers!$I$1:$I$1001,, 0)</f>
        <v>Yes</v>
      </c>
    </row>
    <row r="427" spans="1:16" x14ac:dyDescent="0.3">
      <c r="A427" t="s">
        <v>2882</v>
      </c>
      <c r="B427" s="3">
        <v>44428</v>
      </c>
      <c r="C427" t="s">
        <v>2883</v>
      </c>
      <c r="D427" t="s">
        <v>6177</v>
      </c>
      <c r="E427">
        <v>2</v>
      </c>
      <c r="F427" t="str">
        <f>_xlfn.XLOOKUP(C427,customers!$A$2:$A$1001,customers!$B$2:$B$1001,,0)</f>
        <v>Alric Darth</v>
      </c>
      <c r="G427" t="str">
        <f>IF(_xlfn.XLOOKUP(orders!C427,customers!A426:A1426,customers!C426:C1426,,0) = 0, "", _xlfn.XLOOKUP(orders!C427,customers!A426:A1426,customers!C426:C1426,,0))</f>
        <v>adarthbt@t.co</v>
      </c>
      <c r="H427" t="str">
        <f>_xlfn.XLOOKUP(C427, customers!$A$1:$A$1001, customers!$G$1:$G$1001,,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4">
        <f>INDEX(products!$A$1:$G$49, MATCH(orders!$D427, products!$A$1:$A$49, 0), MATCH(orders!L$1, products!$A$1:$G$1, 0))</f>
        <v>8.9499999999999993</v>
      </c>
      <c r="M427" s="4">
        <f t="shared" si="18"/>
        <v>17.899999999999999</v>
      </c>
      <c r="N427" t="str">
        <f t="shared" si="19"/>
        <v>Robusta</v>
      </c>
      <c r="O427" t="str">
        <f t="shared" si="20"/>
        <v>Dark</v>
      </c>
      <c r="P427" t="str">
        <f>_xlfn.XLOOKUP(Orders[[#This Row],[Customer ID]], customers!$A$1:$A$1001, customers!$I$1:$I$1001,, 0)</f>
        <v>No</v>
      </c>
    </row>
    <row r="428" spans="1:16" x14ac:dyDescent="0.3">
      <c r="A428" t="s">
        <v>2888</v>
      </c>
      <c r="B428" s="3">
        <v>43556</v>
      </c>
      <c r="C428" t="s">
        <v>2889</v>
      </c>
      <c r="D428" t="s">
        <v>6178</v>
      </c>
      <c r="E428">
        <v>4</v>
      </c>
      <c r="F428" t="str">
        <f>_xlfn.XLOOKUP(C428,customers!$A$2:$A$1001,customers!$B$2:$B$1001,,0)</f>
        <v>Manuel Darrigoe</v>
      </c>
      <c r="G428" t="str">
        <f>IF(_xlfn.XLOOKUP(orders!C428,customers!A427:A1427,customers!C427:C1427,,0) = 0, "", _xlfn.XLOOKUP(orders!C428,customers!A427:A1427,customers!C427:C1427,,0))</f>
        <v>mdarrigoebu@hud.gov</v>
      </c>
      <c r="H428" t="str">
        <f>_xlfn.XLOOKUP(C428, customers!$A$1:$A$1001, customers!$G$1:$G$1001,,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4">
        <f>INDEX(products!$A$1:$G$49, MATCH(orders!$D428, products!$A$1:$A$49, 0), MATCH(orders!L$1, products!$A$1:$G$1, 0))</f>
        <v>3.5849999999999995</v>
      </c>
      <c r="M428" s="4">
        <f t="shared" si="18"/>
        <v>14.339999999999998</v>
      </c>
      <c r="N428" t="str">
        <f t="shared" si="19"/>
        <v>Robusta</v>
      </c>
      <c r="O428" t="str">
        <f t="shared" si="20"/>
        <v>Light</v>
      </c>
      <c r="P428" t="str">
        <f>_xlfn.XLOOKUP(Orders[[#This Row],[Customer ID]], customers!$A$1:$A$1001, customers!$I$1:$I$1001,, 0)</f>
        <v>Yes</v>
      </c>
    </row>
    <row r="429" spans="1:16" x14ac:dyDescent="0.3">
      <c r="A429" t="s">
        <v>2894</v>
      </c>
      <c r="B429" s="3">
        <v>44224</v>
      </c>
      <c r="C429" t="s">
        <v>2895</v>
      </c>
      <c r="D429" t="s">
        <v>6175</v>
      </c>
      <c r="E429">
        <v>3</v>
      </c>
      <c r="F429" t="str">
        <f>_xlfn.XLOOKUP(C429,customers!$A$2:$A$1001,customers!$B$2:$B$1001,,0)</f>
        <v>Kynthia Berick</v>
      </c>
      <c r="G429" t="str">
        <f>IF(_xlfn.XLOOKUP(orders!C429,customers!A428:A1428,customers!C428:C1428,,0) = 0, "", _xlfn.XLOOKUP(orders!C429,customers!A428:A1428,customers!C428:C1428,,0))</f>
        <v/>
      </c>
      <c r="H429" t="str">
        <f>_xlfn.XLOOKUP(C429, customers!$A$1:$A$1001, customers!$G$1:$G$1001,,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4">
        <f>INDEX(products!$A$1:$G$49, MATCH(orders!$D429, products!$A$1:$A$49, 0), MATCH(orders!L$1, products!$A$1:$G$1, 0))</f>
        <v>25.874999999999996</v>
      </c>
      <c r="M429" s="4">
        <f t="shared" si="18"/>
        <v>77.624999999999986</v>
      </c>
      <c r="N429" t="str">
        <f t="shared" si="19"/>
        <v>Arabica</v>
      </c>
      <c r="O429" t="str">
        <f t="shared" si="20"/>
        <v>Medium</v>
      </c>
      <c r="P429" t="str">
        <f>_xlfn.XLOOKUP(Orders[[#This Row],[Customer ID]], customers!$A$1:$A$1001, customers!$I$1:$I$1001,, 0)</f>
        <v>Yes</v>
      </c>
    </row>
    <row r="430" spans="1:16" x14ac:dyDescent="0.3">
      <c r="A430" t="s">
        <v>2899</v>
      </c>
      <c r="B430" s="3">
        <v>43759</v>
      </c>
      <c r="C430" t="s">
        <v>2900</v>
      </c>
      <c r="D430" t="s">
        <v>6179</v>
      </c>
      <c r="E430">
        <v>5</v>
      </c>
      <c r="F430" t="str">
        <f>_xlfn.XLOOKUP(C430,customers!$A$2:$A$1001,customers!$B$2:$B$1001,,0)</f>
        <v>Minetta Ackrill</v>
      </c>
      <c r="G430" t="str">
        <f>IF(_xlfn.XLOOKUP(orders!C430,customers!A429:A1429,customers!C429:C1429,,0) = 0, "", _xlfn.XLOOKUP(orders!C430,customers!A429:A1429,customers!C429:C1429,,0))</f>
        <v>mackrillbw@bandcamp.com</v>
      </c>
      <c r="H430" t="str">
        <f>_xlfn.XLOOKUP(C430, customers!$A$1:$A$1001, customers!$G$1:$G$1001,,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4">
        <f>INDEX(products!$A$1:$G$49, MATCH(orders!$D430, products!$A$1:$A$49, 0), MATCH(orders!L$1, products!$A$1:$G$1, 0))</f>
        <v>11.95</v>
      </c>
      <c r="M430" s="4">
        <f t="shared" si="18"/>
        <v>59.75</v>
      </c>
      <c r="N430" t="str">
        <f t="shared" si="19"/>
        <v>Robusta</v>
      </c>
      <c r="O430" t="str">
        <f t="shared" si="20"/>
        <v>Light</v>
      </c>
      <c r="P430" t="str">
        <f>_xlfn.XLOOKUP(Orders[[#This Row],[Customer ID]], customers!$A$1:$A$1001, customers!$I$1:$I$1001,, 0)</f>
        <v>No</v>
      </c>
    </row>
    <row r="431" spans="1:16" x14ac:dyDescent="0.3">
      <c r="A431" t="s">
        <v>2905</v>
      </c>
      <c r="B431" s="3">
        <v>44367</v>
      </c>
      <c r="C431" t="s">
        <v>2586</v>
      </c>
      <c r="D431" t="s">
        <v>6140</v>
      </c>
      <c r="E431">
        <v>6</v>
      </c>
      <c r="F431" t="str">
        <f>_xlfn.XLOOKUP(C431,customers!$A$2:$A$1001,customers!$B$2:$B$1001,,0)</f>
        <v>Terri Farra</v>
      </c>
      <c r="G431" t="e">
        <f>IF(_xlfn.XLOOKUP(orders!C431,customers!A430:A1430,customers!C430:C1430,,0) = 0, "", _xlfn.XLOOKUP(orders!C431,customers!A430:A1430,customers!C430:C1430,,0))</f>
        <v>#N/A</v>
      </c>
      <c r="H431" t="str">
        <f>_xlfn.XLOOKUP(C431, customers!$A$1:$A$1001, customers!$G$1:$G$1001,,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4">
        <f>INDEX(products!$A$1:$G$49, MATCH(orders!$D431, products!$A$1:$A$49, 0), MATCH(orders!L$1, products!$A$1:$G$1, 0))</f>
        <v>12.95</v>
      </c>
      <c r="M431" s="4">
        <f t="shared" si="18"/>
        <v>77.699999999999989</v>
      </c>
      <c r="N431" t="str">
        <f t="shared" si="19"/>
        <v>Arabica</v>
      </c>
      <c r="O431" t="str">
        <f t="shared" si="20"/>
        <v>Light</v>
      </c>
      <c r="P431" t="str">
        <f>_xlfn.XLOOKUP(Orders[[#This Row],[Customer ID]], customers!$A$1:$A$1001, customers!$I$1:$I$1001,, 0)</f>
        <v>No</v>
      </c>
    </row>
    <row r="432" spans="1:16" x14ac:dyDescent="0.3">
      <c r="A432" t="s">
        <v>2911</v>
      </c>
      <c r="B432" s="3">
        <v>44504</v>
      </c>
      <c r="C432" t="s">
        <v>2912</v>
      </c>
      <c r="D432" t="s">
        <v>6163</v>
      </c>
      <c r="E432">
        <v>2</v>
      </c>
      <c r="F432" t="str">
        <f>_xlfn.XLOOKUP(C432,customers!$A$2:$A$1001,customers!$B$2:$B$1001,,0)</f>
        <v>Melosa Kippen</v>
      </c>
      <c r="G432" t="str">
        <f>IF(_xlfn.XLOOKUP(orders!C432,customers!A431:A1431,customers!C431:C1431,,0) = 0, "", _xlfn.XLOOKUP(orders!C432,customers!A431:A1431,customers!C431:C1431,,0))</f>
        <v>mkippenby@dion.ne.jp</v>
      </c>
      <c r="H432" t="str">
        <f>_xlfn.XLOOKUP(C432, customers!$A$1:$A$1001, customers!$G$1:$G$1001,,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4">
        <f>INDEX(products!$A$1:$G$49, MATCH(orders!$D432, products!$A$1:$A$49, 0), MATCH(orders!L$1, products!$A$1:$G$1, 0))</f>
        <v>2.6849999999999996</v>
      </c>
      <c r="M432" s="4">
        <f t="shared" si="18"/>
        <v>5.3699999999999992</v>
      </c>
      <c r="N432" t="str">
        <f t="shared" si="19"/>
        <v>Robusta</v>
      </c>
      <c r="O432" t="str">
        <f t="shared" si="20"/>
        <v>Dark</v>
      </c>
      <c r="P432" t="str">
        <f>_xlfn.XLOOKUP(Orders[[#This Row],[Customer ID]], customers!$A$1:$A$1001, customers!$I$1:$I$1001,, 0)</f>
        <v>Yes</v>
      </c>
    </row>
    <row r="433" spans="1:16" x14ac:dyDescent="0.3">
      <c r="A433" t="s">
        <v>2917</v>
      </c>
      <c r="B433" s="3">
        <v>44291</v>
      </c>
      <c r="C433" t="s">
        <v>2918</v>
      </c>
      <c r="D433" t="s">
        <v>6185</v>
      </c>
      <c r="E433">
        <v>3</v>
      </c>
      <c r="F433" t="str">
        <f>_xlfn.XLOOKUP(C433,customers!$A$2:$A$1001,customers!$B$2:$B$1001,,0)</f>
        <v>Witty Ranson</v>
      </c>
      <c r="G433" t="str">
        <f>IF(_xlfn.XLOOKUP(orders!C433,customers!A432:A1432,customers!C432:C1432,,0) = 0, "", _xlfn.XLOOKUP(orders!C433,customers!A432:A1432,customers!C432:C1432,,0))</f>
        <v>wransonbz@ted.com</v>
      </c>
      <c r="H433" t="str">
        <f>_xlfn.XLOOKUP(C433, customers!$A$1:$A$1001, customers!$G$1:$G$1001,,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4">
        <f>INDEX(products!$A$1:$G$49, MATCH(orders!$D433, products!$A$1:$A$49, 0), MATCH(orders!L$1, products!$A$1:$G$1, 0))</f>
        <v>27.945</v>
      </c>
      <c r="M433" s="4">
        <f t="shared" si="18"/>
        <v>83.835000000000008</v>
      </c>
      <c r="N433" t="str">
        <f t="shared" si="19"/>
        <v>Excelsa</v>
      </c>
      <c r="O433" t="str">
        <f t="shared" si="20"/>
        <v>Dark</v>
      </c>
      <c r="P433" t="str">
        <f>_xlfn.XLOOKUP(Orders[[#This Row],[Customer ID]], customers!$A$1:$A$1001, customers!$I$1:$I$1001,, 0)</f>
        <v>Yes</v>
      </c>
    </row>
    <row r="434" spans="1:16" x14ac:dyDescent="0.3">
      <c r="A434" t="s">
        <v>2923</v>
      </c>
      <c r="B434" s="3">
        <v>43808</v>
      </c>
      <c r="C434" t="s">
        <v>2924</v>
      </c>
      <c r="D434" t="s">
        <v>6155</v>
      </c>
      <c r="E434">
        <v>2</v>
      </c>
      <c r="F434" t="str">
        <f>_xlfn.XLOOKUP(C434,customers!$A$2:$A$1001,customers!$B$2:$B$1001,,0)</f>
        <v>Rod Gowdie</v>
      </c>
      <c r="G434" t="str">
        <f>IF(_xlfn.XLOOKUP(orders!C434,customers!A433:A1433,customers!C433:C1433,,0) = 0, "", _xlfn.XLOOKUP(orders!C434,customers!A433:A1433,customers!C433:C1433,,0))</f>
        <v/>
      </c>
      <c r="H434" t="str">
        <f>_xlfn.XLOOKUP(C434, customers!$A$1:$A$1001, customers!$G$1:$G$1001,,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4">
        <f>INDEX(products!$A$1:$G$49, MATCH(orders!$D434, products!$A$1:$A$49, 0), MATCH(orders!L$1, products!$A$1:$G$1, 0))</f>
        <v>11.25</v>
      </c>
      <c r="M434" s="4">
        <f t="shared" si="18"/>
        <v>22.5</v>
      </c>
      <c r="N434" t="str">
        <f t="shared" si="19"/>
        <v>Arabica</v>
      </c>
      <c r="O434" t="str">
        <f t="shared" si="20"/>
        <v>Medium</v>
      </c>
      <c r="P434" t="str">
        <f>_xlfn.XLOOKUP(Orders[[#This Row],[Customer ID]], customers!$A$1:$A$1001, customers!$I$1:$I$1001,, 0)</f>
        <v>No</v>
      </c>
    </row>
    <row r="435" spans="1:16" x14ac:dyDescent="0.3">
      <c r="A435" t="s">
        <v>2928</v>
      </c>
      <c r="B435" s="3">
        <v>44563</v>
      </c>
      <c r="C435" t="s">
        <v>2929</v>
      </c>
      <c r="D435" t="s">
        <v>6181</v>
      </c>
      <c r="E435">
        <v>6</v>
      </c>
      <c r="F435" t="str">
        <f>_xlfn.XLOOKUP(C435,customers!$A$2:$A$1001,customers!$B$2:$B$1001,,0)</f>
        <v>Lemuel Rignold</v>
      </c>
      <c r="G435" t="str">
        <f>IF(_xlfn.XLOOKUP(orders!C435,customers!A434:A1434,customers!C434:C1434,,0) = 0, "", _xlfn.XLOOKUP(orders!C435,customers!A434:A1434,customers!C434:C1434,,0))</f>
        <v>lrignoldc1@miibeian.gov.cn</v>
      </c>
      <c r="H435" t="str">
        <f>_xlfn.XLOOKUP(C435, customers!$A$1:$A$1001, customers!$G$1:$G$1001,,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4">
        <f>INDEX(products!$A$1:$G$49, MATCH(orders!$D435, products!$A$1:$A$49, 0), MATCH(orders!L$1, products!$A$1:$G$1, 0))</f>
        <v>33.464999999999996</v>
      </c>
      <c r="M435" s="4">
        <f t="shared" si="18"/>
        <v>200.78999999999996</v>
      </c>
      <c r="N435" t="str">
        <f t="shared" si="19"/>
        <v>Liberica</v>
      </c>
      <c r="O435" t="str">
        <f t="shared" si="20"/>
        <v>Medium</v>
      </c>
      <c r="P435" t="str">
        <f>_xlfn.XLOOKUP(Orders[[#This Row],[Customer ID]], customers!$A$1:$A$1001, customers!$I$1:$I$1001,, 0)</f>
        <v>Yes</v>
      </c>
    </row>
    <row r="436" spans="1:16" x14ac:dyDescent="0.3">
      <c r="A436" t="s">
        <v>2934</v>
      </c>
      <c r="B436" s="3">
        <v>43807</v>
      </c>
      <c r="C436" t="s">
        <v>2935</v>
      </c>
      <c r="D436" t="s">
        <v>6155</v>
      </c>
      <c r="E436">
        <v>6</v>
      </c>
      <c r="F436" t="str">
        <f>_xlfn.XLOOKUP(C436,customers!$A$2:$A$1001,customers!$B$2:$B$1001,,0)</f>
        <v>Nevsa Fields</v>
      </c>
      <c r="G436" t="str">
        <f>IF(_xlfn.XLOOKUP(orders!C436,customers!A435:A1435,customers!C435:C1435,,0) = 0, "", _xlfn.XLOOKUP(orders!C436,customers!A435:A1435,customers!C435:C1435,,0))</f>
        <v/>
      </c>
      <c r="H436" t="str">
        <f>_xlfn.XLOOKUP(C436, customers!$A$1:$A$1001, customers!$G$1:$G$1001,,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4">
        <f>INDEX(products!$A$1:$G$49, MATCH(orders!$D436, products!$A$1:$A$49, 0), MATCH(orders!L$1, products!$A$1:$G$1, 0))</f>
        <v>11.25</v>
      </c>
      <c r="M436" s="4">
        <f t="shared" si="18"/>
        <v>67.5</v>
      </c>
      <c r="N436" t="str">
        <f t="shared" si="19"/>
        <v>Arabica</v>
      </c>
      <c r="O436" t="str">
        <f t="shared" si="20"/>
        <v>Medium</v>
      </c>
      <c r="P436" t="str">
        <f>_xlfn.XLOOKUP(Orders[[#This Row],[Customer ID]], customers!$A$1:$A$1001, customers!$I$1:$I$1001,, 0)</f>
        <v>No</v>
      </c>
    </row>
    <row r="437" spans="1:16" x14ac:dyDescent="0.3">
      <c r="A437" t="s">
        <v>2939</v>
      </c>
      <c r="B437" s="3">
        <v>44528</v>
      </c>
      <c r="C437" t="s">
        <v>2940</v>
      </c>
      <c r="D437" t="s">
        <v>6139</v>
      </c>
      <c r="E437">
        <v>1</v>
      </c>
      <c r="F437" t="str">
        <f>_xlfn.XLOOKUP(C437,customers!$A$2:$A$1001,customers!$B$2:$B$1001,,0)</f>
        <v>Chance Rowthorn</v>
      </c>
      <c r="G437" t="str">
        <f>IF(_xlfn.XLOOKUP(orders!C437,customers!A436:A1436,customers!C436:C1436,,0) = 0, "", _xlfn.XLOOKUP(orders!C437,customers!A436:A1436,customers!C436:C1436,,0))</f>
        <v>crowthornc3@msn.com</v>
      </c>
      <c r="H437" t="str">
        <f>_xlfn.XLOOKUP(C437, customers!$A$1:$A$1001, customers!$G$1:$G$1001,,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4">
        <f>INDEX(products!$A$1:$G$49, MATCH(orders!$D437, products!$A$1:$A$49, 0), MATCH(orders!L$1, products!$A$1:$G$1, 0))</f>
        <v>8.25</v>
      </c>
      <c r="M437" s="4">
        <f t="shared" si="18"/>
        <v>8.25</v>
      </c>
      <c r="N437" t="str">
        <f t="shared" si="19"/>
        <v>Excelsa</v>
      </c>
      <c r="O437" t="str">
        <f t="shared" si="20"/>
        <v>Medium</v>
      </c>
      <c r="P437" t="str">
        <f>_xlfn.XLOOKUP(Orders[[#This Row],[Customer ID]], customers!$A$1:$A$1001, customers!$I$1:$I$1001,, 0)</f>
        <v>No</v>
      </c>
    </row>
    <row r="438" spans="1:16" x14ac:dyDescent="0.3">
      <c r="A438" t="s">
        <v>2945</v>
      </c>
      <c r="B438" s="3">
        <v>44631</v>
      </c>
      <c r="C438" t="s">
        <v>2946</v>
      </c>
      <c r="D438" t="s">
        <v>6145</v>
      </c>
      <c r="E438">
        <v>2</v>
      </c>
      <c r="F438" t="str">
        <f>_xlfn.XLOOKUP(C438,customers!$A$2:$A$1001,customers!$B$2:$B$1001,,0)</f>
        <v>Orly Ryland</v>
      </c>
      <c r="G438" t="str">
        <f>IF(_xlfn.XLOOKUP(orders!C438,customers!A437:A1437,customers!C437:C1437,,0) = 0, "", _xlfn.XLOOKUP(orders!C438,customers!A437:A1437,customers!C437:C1437,,0))</f>
        <v>orylandc4@deviantart.com</v>
      </c>
      <c r="H438" t="str">
        <f>_xlfn.XLOOKUP(C438, customers!$A$1:$A$1001, customers!$G$1:$G$1001,,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4">
        <f>INDEX(products!$A$1:$G$49, MATCH(orders!$D438, products!$A$1:$A$49, 0), MATCH(orders!L$1, products!$A$1:$G$1, 0))</f>
        <v>4.7549999999999999</v>
      </c>
      <c r="M438" s="4">
        <f t="shared" si="18"/>
        <v>9.51</v>
      </c>
      <c r="N438" t="str">
        <f t="shared" si="19"/>
        <v>Liberica</v>
      </c>
      <c r="O438" t="str">
        <f t="shared" si="20"/>
        <v>Light</v>
      </c>
      <c r="P438" t="str">
        <f>_xlfn.XLOOKUP(Orders[[#This Row],[Customer ID]], customers!$A$1:$A$1001, customers!$I$1:$I$1001,, 0)</f>
        <v>Yes</v>
      </c>
    </row>
    <row r="439" spans="1:16" x14ac:dyDescent="0.3">
      <c r="A439" t="s">
        <v>2951</v>
      </c>
      <c r="B439" s="3">
        <v>44213</v>
      </c>
      <c r="C439" t="s">
        <v>2952</v>
      </c>
      <c r="D439" t="s">
        <v>6165</v>
      </c>
      <c r="E439">
        <v>1</v>
      </c>
      <c r="F439" t="str">
        <f>_xlfn.XLOOKUP(C439,customers!$A$2:$A$1001,customers!$B$2:$B$1001,,0)</f>
        <v>Willabella Abramski</v>
      </c>
      <c r="G439" t="str">
        <f>IF(_xlfn.XLOOKUP(orders!C439,customers!A438:A1438,customers!C438:C1438,,0) = 0, "", _xlfn.XLOOKUP(orders!C439,customers!A438:A1438,customers!C438:C1438,,0))</f>
        <v/>
      </c>
      <c r="H439" t="str">
        <f>_xlfn.XLOOKUP(C439, customers!$A$1:$A$1001, customers!$G$1:$G$1001,,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4">
        <f>INDEX(products!$A$1:$G$49, MATCH(orders!$D439, products!$A$1:$A$49, 0), MATCH(orders!L$1, products!$A$1:$G$1, 0))</f>
        <v>29.784999999999997</v>
      </c>
      <c r="M439" s="4">
        <f t="shared" si="18"/>
        <v>29.784999999999997</v>
      </c>
      <c r="N439" t="str">
        <f t="shared" si="19"/>
        <v>Liberica</v>
      </c>
      <c r="O439" t="str">
        <f t="shared" si="20"/>
        <v>Dark</v>
      </c>
      <c r="P439" t="str">
        <f>_xlfn.XLOOKUP(Orders[[#This Row],[Customer ID]], customers!$A$1:$A$1001, customers!$I$1:$I$1001,, 0)</f>
        <v>No</v>
      </c>
    </row>
    <row r="440" spans="1:16" x14ac:dyDescent="0.3">
      <c r="A440" t="s">
        <v>2956</v>
      </c>
      <c r="B440" s="3">
        <v>43483</v>
      </c>
      <c r="C440" t="s">
        <v>3042</v>
      </c>
      <c r="D440" t="s">
        <v>6169</v>
      </c>
      <c r="E440">
        <v>2</v>
      </c>
      <c r="F440" t="str">
        <f>_xlfn.XLOOKUP(C440,customers!$A$2:$A$1001,customers!$B$2:$B$1001,,0)</f>
        <v>Morgen Seson</v>
      </c>
      <c r="G440" t="str">
        <f>IF(_xlfn.XLOOKUP(orders!C440,customers!A439:A1439,customers!C439:C1439,,0) = 0, "", _xlfn.XLOOKUP(orders!C440,customers!A439:A1439,customers!C439:C1439,,0))</f>
        <v>msesonck@census.gov</v>
      </c>
      <c r="H440" t="str">
        <f>_xlfn.XLOOKUP(C440, customers!$A$1:$A$1001, customers!$G$1:$G$1001,,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4">
        <f>INDEX(products!$A$1:$G$49, MATCH(orders!$D440, products!$A$1:$A$49, 0), MATCH(orders!L$1, products!$A$1:$G$1, 0))</f>
        <v>7.77</v>
      </c>
      <c r="M440" s="4">
        <f t="shared" si="18"/>
        <v>15.54</v>
      </c>
      <c r="N440" t="str">
        <f t="shared" si="19"/>
        <v>Liberica</v>
      </c>
      <c r="O440" t="str">
        <f t="shared" si="20"/>
        <v>Dark</v>
      </c>
      <c r="P440" t="str">
        <f>_xlfn.XLOOKUP(Orders[[#This Row],[Customer ID]], customers!$A$1:$A$1001, customers!$I$1:$I$1001,, 0)</f>
        <v>No</v>
      </c>
    </row>
    <row r="441" spans="1:16" x14ac:dyDescent="0.3">
      <c r="A441" t="s">
        <v>2962</v>
      </c>
      <c r="B441" s="3">
        <v>43562</v>
      </c>
      <c r="C441" t="s">
        <v>2963</v>
      </c>
      <c r="D441" t="s">
        <v>6176</v>
      </c>
      <c r="E441">
        <v>4</v>
      </c>
      <c r="F441" t="str">
        <f>_xlfn.XLOOKUP(C441,customers!$A$2:$A$1001,customers!$B$2:$B$1001,,0)</f>
        <v>Chickie Ragless</v>
      </c>
      <c r="G441" t="str">
        <f>IF(_xlfn.XLOOKUP(orders!C441,customers!A440:A1440,customers!C440:C1440,,0) = 0, "", _xlfn.XLOOKUP(orders!C441,customers!A440:A1440,customers!C440:C1440,,0))</f>
        <v>craglessc7@webmd.com</v>
      </c>
      <c r="H441" t="str">
        <f>_xlfn.XLOOKUP(C441, customers!$A$1:$A$1001, customers!$G$1:$G$1001,,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4">
        <f>INDEX(products!$A$1:$G$49, MATCH(orders!$D441, products!$A$1:$A$49, 0), MATCH(orders!L$1, products!$A$1:$G$1, 0))</f>
        <v>8.91</v>
      </c>
      <c r="M441" s="4">
        <f t="shared" si="18"/>
        <v>35.64</v>
      </c>
      <c r="N441" t="str">
        <f t="shared" si="19"/>
        <v>Excelsa</v>
      </c>
      <c r="O441" t="str">
        <f t="shared" si="20"/>
        <v>Light</v>
      </c>
      <c r="P441" t="str">
        <f>_xlfn.XLOOKUP(Orders[[#This Row],[Customer ID]], customers!$A$1:$A$1001, customers!$I$1:$I$1001,, 0)</f>
        <v>No</v>
      </c>
    </row>
    <row r="442" spans="1:16" x14ac:dyDescent="0.3">
      <c r="A442" t="s">
        <v>2968</v>
      </c>
      <c r="B442" s="3">
        <v>44230</v>
      </c>
      <c r="C442" t="s">
        <v>2969</v>
      </c>
      <c r="D442" t="s">
        <v>6175</v>
      </c>
      <c r="E442">
        <v>4</v>
      </c>
      <c r="F442" t="str">
        <f>_xlfn.XLOOKUP(C442,customers!$A$2:$A$1001,customers!$B$2:$B$1001,,0)</f>
        <v>Freda Hollows</v>
      </c>
      <c r="G442" t="str">
        <f>IF(_xlfn.XLOOKUP(orders!C442,customers!A441:A1441,customers!C441:C1441,,0) = 0, "", _xlfn.XLOOKUP(orders!C442,customers!A441:A1441,customers!C441:C1441,,0))</f>
        <v>fhollowsc8@blogtalkradio.com</v>
      </c>
      <c r="H442" t="str">
        <f>_xlfn.XLOOKUP(C442, customers!$A$1:$A$1001, customers!$G$1:$G$1001,,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4">
        <f>INDEX(products!$A$1:$G$49, MATCH(orders!$D442, products!$A$1:$A$49, 0), MATCH(orders!L$1, products!$A$1:$G$1, 0))</f>
        <v>25.874999999999996</v>
      </c>
      <c r="M442" s="4">
        <f t="shared" si="18"/>
        <v>103.49999999999999</v>
      </c>
      <c r="N442" t="str">
        <f t="shared" si="19"/>
        <v>Arabica</v>
      </c>
      <c r="O442" t="str">
        <f t="shared" si="20"/>
        <v>Medium</v>
      </c>
      <c r="P442" t="str">
        <f>_xlfn.XLOOKUP(Orders[[#This Row],[Customer ID]], customers!$A$1:$A$1001, customers!$I$1:$I$1001,, 0)</f>
        <v>Yes</v>
      </c>
    </row>
    <row r="443" spans="1:16" x14ac:dyDescent="0.3">
      <c r="A443" t="s">
        <v>2974</v>
      </c>
      <c r="B443" s="3">
        <v>43573</v>
      </c>
      <c r="C443" t="s">
        <v>2975</v>
      </c>
      <c r="D443" t="s">
        <v>6183</v>
      </c>
      <c r="E443">
        <v>3</v>
      </c>
      <c r="F443" t="str">
        <f>_xlfn.XLOOKUP(C443,customers!$A$2:$A$1001,customers!$B$2:$B$1001,,0)</f>
        <v>Livy Lathleiff</v>
      </c>
      <c r="G443" t="str">
        <f>IF(_xlfn.XLOOKUP(orders!C443,customers!A442:A1442,customers!C442:C1442,,0) = 0, "", _xlfn.XLOOKUP(orders!C443,customers!A442:A1442,customers!C442:C1442,,0))</f>
        <v>llathleiffc9@nationalgeographic.com</v>
      </c>
      <c r="H443" t="str">
        <f>_xlfn.XLOOKUP(C443, customers!$A$1:$A$1001, customers!$G$1:$G$1001,,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4">
        <f>INDEX(products!$A$1:$G$49, MATCH(orders!$D443, products!$A$1:$A$49, 0), MATCH(orders!L$1, products!$A$1:$G$1, 0))</f>
        <v>12.15</v>
      </c>
      <c r="M443" s="4">
        <f t="shared" si="18"/>
        <v>36.450000000000003</v>
      </c>
      <c r="N443" t="str">
        <f t="shared" si="19"/>
        <v>Excelsa</v>
      </c>
      <c r="O443" t="str">
        <f t="shared" si="20"/>
        <v>Dark</v>
      </c>
      <c r="P443" t="str">
        <f>_xlfn.XLOOKUP(Orders[[#This Row],[Customer ID]], customers!$A$1:$A$1001, customers!$I$1:$I$1001,, 0)</f>
        <v>Yes</v>
      </c>
    </row>
    <row r="444" spans="1:16" x14ac:dyDescent="0.3">
      <c r="A444" t="s">
        <v>2980</v>
      </c>
      <c r="B444" s="3">
        <v>44384</v>
      </c>
      <c r="C444" t="s">
        <v>2981</v>
      </c>
      <c r="D444" t="s">
        <v>6173</v>
      </c>
      <c r="E444">
        <v>5</v>
      </c>
      <c r="F444" t="str">
        <f>_xlfn.XLOOKUP(C444,customers!$A$2:$A$1001,customers!$B$2:$B$1001,,0)</f>
        <v>Koralle Heads</v>
      </c>
      <c r="G444" t="str">
        <f>IF(_xlfn.XLOOKUP(orders!C444,customers!A443:A1443,customers!C443:C1443,,0) = 0, "", _xlfn.XLOOKUP(orders!C444,customers!A443:A1443,customers!C443:C1443,,0))</f>
        <v>kheadsca@jalbum.net</v>
      </c>
      <c r="H444" t="str">
        <f>_xlfn.XLOOKUP(C444, customers!$A$1:$A$1001, customers!$G$1:$G$1001,,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4">
        <f>INDEX(products!$A$1:$G$49, MATCH(orders!$D444, products!$A$1:$A$49, 0), MATCH(orders!L$1, products!$A$1:$G$1, 0))</f>
        <v>7.169999999999999</v>
      </c>
      <c r="M444" s="4">
        <f t="shared" si="18"/>
        <v>35.849999999999994</v>
      </c>
      <c r="N444" t="str">
        <f t="shared" si="19"/>
        <v>Robusta</v>
      </c>
      <c r="O444" t="str">
        <f t="shared" si="20"/>
        <v>Light</v>
      </c>
      <c r="P444" t="str">
        <f>_xlfn.XLOOKUP(Orders[[#This Row],[Customer ID]], customers!$A$1:$A$1001, customers!$I$1:$I$1001,, 0)</f>
        <v>No</v>
      </c>
    </row>
    <row r="445" spans="1:16" x14ac:dyDescent="0.3">
      <c r="A445" t="s">
        <v>2986</v>
      </c>
      <c r="B445" s="3">
        <v>44250</v>
      </c>
      <c r="C445" t="s">
        <v>2987</v>
      </c>
      <c r="D445" t="s">
        <v>6184</v>
      </c>
      <c r="E445">
        <v>5</v>
      </c>
      <c r="F445" t="str">
        <f>_xlfn.XLOOKUP(C445,customers!$A$2:$A$1001,customers!$B$2:$B$1001,,0)</f>
        <v>Theo Bowne</v>
      </c>
      <c r="G445" t="str">
        <f>IF(_xlfn.XLOOKUP(orders!C445,customers!A444:A1444,customers!C444:C1444,,0) = 0, "", _xlfn.XLOOKUP(orders!C445,customers!A444:A1444,customers!C444:C1444,,0))</f>
        <v>tbownecb@unicef.org</v>
      </c>
      <c r="H445" t="str">
        <f>_xlfn.XLOOKUP(C445, customers!$A$1:$A$1001, customers!$G$1:$G$1001,,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4">
        <f>INDEX(products!$A$1:$G$49, MATCH(orders!$D445, products!$A$1:$A$49, 0), MATCH(orders!L$1, products!$A$1:$G$1, 0))</f>
        <v>4.4550000000000001</v>
      </c>
      <c r="M445" s="4">
        <f t="shared" si="18"/>
        <v>22.274999999999999</v>
      </c>
      <c r="N445" t="str">
        <f t="shared" si="19"/>
        <v>Excelsa</v>
      </c>
      <c r="O445" t="str">
        <f t="shared" si="20"/>
        <v>Light</v>
      </c>
      <c r="P445" t="str">
        <f>_xlfn.XLOOKUP(Orders[[#This Row],[Customer ID]], customers!$A$1:$A$1001, customers!$I$1:$I$1001,, 0)</f>
        <v>Yes</v>
      </c>
    </row>
    <row r="446" spans="1:16" x14ac:dyDescent="0.3">
      <c r="A446" t="s">
        <v>2992</v>
      </c>
      <c r="B446" s="3">
        <v>44418</v>
      </c>
      <c r="C446" t="s">
        <v>2993</v>
      </c>
      <c r="D446" t="s">
        <v>6156</v>
      </c>
      <c r="E446">
        <v>6</v>
      </c>
      <c r="F446" t="str">
        <f>_xlfn.XLOOKUP(C446,customers!$A$2:$A$1001,customers!$B$2:$B$1001,,0)</f>
        <v>Rasia Jacquemard</v>
      </c>
      <c r="G446" t="str">
        <f>IF(_xlfn.XLOOKUP(orders!C446,customers!A445:A1445,customers!C445:C1445,,0) = 0, "", _xlfn.XLOOKUP(orders!C446,customers!A445:A1445,customers!C445:C1445,,0))</f>
        <v>rjacquemardcc@acquirethisname.com</v>
      </c>
      <c r="H446" t="str">
        <f>_xlfn.XLOOKUP(C446, customers!$A$1:$A$1001, customers!$G$1:$G$1001,,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4">
        <f>INDEX(products!$A$1:$G$49, MATCH(orders!$D446, products!$A$1:$A$49, 0), MATCH(orders!L$1, products!$A$1:$G$1, 0))</f>
        <v>4.125</v>
      </c>
      <c r="M446" s="4">
        <f t="shared" si="18"/>
        <v>24.75</v>
      </c>
      <c r="N446" t="str">
        <f t="shared" si="19"/>
        <v>Excelsa</v>
      </c>
      <c r="O446" t="str">
        <f t="shared" si="20"/>
        <v>Medium</v>
      </c>
      <c r="P446" t="str">
        <f>_xlfn.XLOOKUP(Orders[[#This Row],[Customer ID]], customers!$A$1:$A$1001, customers!$I$1:$I$1001,, 0)</f>
        <v>No</v>
      </c>
    </row>
    <row r="447" spans="1:16" x14ac:dyDescent="0.3">
      <c r="A447" t="s">
        <v>2999</v>
      </c>
      <c r="B447" s="3">
        <v>43784</v>
      </c>
      <c r="C447" t="s">
        <v>3000</v>
      </c>
      <c r="D447" t="s">
        <v>6181</v>
      </c>
      <c r="E447">
        <v>2</v>
      </c>
      <c r="F447" t="str">
        <f>_xlfn.XLOOKUP(C447,customers!$A$2:$A$1001,customers!$B$2:$B$1001,,0)</f>
        <v>Kizzie Warman</v>
      </c>
      <c r="G447" t="str">
        <f>IF(_xlfn.XLOOKUP(orders!C447,customers!A446:A1446,customers!C446:C1446,,0) = 0, "", _xlfn.XLOOKUP(orders!C447,customers!A446:A1446,customers!C446:C1446,,0))</f>
        <v>kwarmancd@printfriendly.com</v>
      </c>
      <c r="H447" t="str">
        <f>_xlfn.XLOOKUP(C447, customers!$A$1:$A$1001, customers!$G$1:$G$1001,,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4">
        <f>INDEX(products!$A$1:$G$49, MATCH(orders!$D447, products!$A$1:$A$49, 0), MATCH(orders!L$1, products!$A$1:$G$1, 0))</f>
        <v>33.464999999999996</v>
      </c>
      <c r="M447" s="4">
        <f t="shared" si="18"/>
        <v>66.929999999999993</v>
      </c>
      <c r="N447" t="str">
        <f t="shared" si="19"/>
        <v>Liberica</v>
      </c>
      <c r="O447" t="str">
        <f t="shared" si="20"/>
        <v>Medium</v>
      </c>
      <c r="P447" t="str">
        <f>_xlfn.XLOOKUP(Orders[[#This Row],[Customer ID]], customers!$A$1:$A$1001, customers!$I$1:$I$1001,, 0)</f>
        <v>Yes</v>
      </c>
    </row>
    <row r="448" spans="1:16" x14ac:dyDescent="0.3">
      <c r="A448" t="s">
        <v>3004</v>
      </c>
      <c r="B448" s="3">
        <v>43816</v>
      </c>
      <c r="C448" t="s">
        <v>3005</v>
      </c>
      <c r="D448" t="s">
        <v>6160</v>
      </c>
      <c r="E448">
        <v>1</v>
      </c>
      <c r="F448" t="str">
        <f>_xlfn.XLOOKUP(C448,customers!$A$2:$A$1001,customers!$B$2:$B$1001,,0)</f>
        <v>Wain Cholomin</v>
      </c>
      <c r="G448" t="str">
        <f>IF(_xlfn.XLOOKUP(orders!C448,customers!A447:A1447,customers!C447:C1447,,0) = 0, "", _xlfn.XLOOKUP(orders!C448,customers!A447:A1447,customers!C447:C1447,,0))</f>
        <v>wcholomince@about.com</v>
      </c>
      <c r="H448" t="str">
        <f>_xlfn.XLOOKUP(C448, customers!$A$1:$A$1001, customers!$G$1:$G$1001,,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4">
        <f>INDEX(products!$A$1:$G$49, MATCH(orders!$D448, products!$A$1:$A$49, 0), MATCH(orders!L$1, products!$A$1:$G$1, 0))</f>
        <v>8.73</v>
      </c>
      <c r="M448" s="4">
        <f t="shared" si="18"/>
        <v>8.73</v>
      </c>
      <c r="N448" t="str">
        <f t="shared" si="19"/>
        <v>Liberica</v>
      </c>
      <c r="O448" t="str">
        <f t="shared" si="20"/>
        <v>Medium</v>
      </c>
      <c r="P448" t="str">
        <f>_xlfn.XLOOKUP(Orders[[#This Row],[Customer ID]], customers!$A$1:$A$1001, customers!$I$1:$I$1001,, 0)</f>
        <v>Yes</v>
      </c>
    </row>
    <row r="449" spans="1:16" x14ac:dyDescent="0.3">
      <c r="A449" t="s">
        <v>3010</v>
      </c>
      <c r="B449" s="3">
        <v>43908</v>
      </c>
      <c r="C449" t="s">
        <v>3011</v>
      </c>
      <c r="D449" t="s">
        <v>6146</v>
      </c>
      <c r="E449">
        <v>3</v>
      </c>
      <c r="F449" t="str">
        <f>_xlfn.XLOOKUP(C449,customers!$A$2:$A$1001,customers!$B$2:$B$1001,,0)</f>
        <v>Arleen Braidman</v>
      </c>
      <c r="G449" t="str">
        <f>IF(_xlfn.XLOOKUP(orders!C449,customers!A448:A1448,customers!C448:C1448,,0) = 0, "", _xlfn.XLOOKUP(orders!C449,customers!A448:A1448,customers!C448:C1448,,0))</f>
        <v>abraidmancf@census.gov</v>
      </c>
      <c r="H449" t="str">
        <f>_xlfn.XLOOKUP(C449, customers!$A$1:$A$1001, customers!$G$1:$G$1001,,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4">
        <f>INDEX(products!$A$1:$G$49, MATCH(orders!$D449, products!$A$1:$A$49, 0), MATCH(orders!L$1, products!$A$1:$G$1, 0))</f>
        <v>5.97</v>
      </c>
      <c r="M449" s="4">
        <f t="shared" si="18"/>
        <v>17.91</v>
      </c>
      <c r="N449" t="str">
        <f t="shared" si="19"/>
        <v>Robusta</v>
      </c>
      <c r="O449" t="str">
        <f t="shared" si="20"/>
        <v>Medium</v>
      </c>
      <c r="P449" t="str">
        <f>_xlfn.XLOOKUP(Orders[[#This Row],[Customer ID]], customers!$A$1:$A$1001, customers!$I$1:$I$1001,, 0)</f>
        <v>No</v>
      </c>
    </row>
    <row r="450" spans="1:16" x14ac:dyDescent="0.3">
      <c r="A450" t="s">
        <v>3015</v>
      </c>
      <c r="B450" s="3">
        <v>44718</v>
      </c>
      <c r="C450" t="s">
        <v>3016</v>
      </c>
      <c r="D450" t="s">
        <v>6173</v>
      </c>
      <c r="E450">
        <v>1</v>
      </c>
      <c r="F450" t="str">
        <f>_xlfn.XLOOKUP(C450,customers!$A$2:$A$1001,customers!$B$2:$B$1001,,0)</f>
        <v>Pru Durban</v>
      </c>
      <c r="G450" t="str">
        <f>IF(_xlfn.XLOOKUP(orders!C450,customers!A449:A1449,customers!C449:C1449,,0) = 0, "", _xlfn.XLOOKUP(orders!C450,customers!A449:A1449,customers!C449:C1449,,0))</f>
        <v>pdurbancg@symantec.com</v>
      </c>
      <c r="H450" t="str">
        <f>_xlfn.XLOOKUP(C450, customers!$A$1:$A$1001, customers!$G$1:$G$1001,,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4">
        <f>INDEX(products!$A$1:$G$49, MATCH(orders!$D450, products!$A$1:$A$49, 0), MATCH(orders!L$1, products!$A$1:$G$1, 0))</f>
        <v>7.169999999999999</v>
      </c>
      <c r="M450" s="4">
        <f t="shared" si="18"/>
        <v>7.169999999999999</v>
      </c>
      <c r="N450" t="str">
        <f t="shared" si="19"/>
        <v>Robusta</v>
      </c>
      <c r="O450" t="str">
        <f t="shared" si="20"/>
        <v>Light</v>
      </c>
      <c r="P450" t="str">
        <f>_xlfn.XLOOKUP(Orders[[#This Row],[Customer ID]], customers!$A$1:$A$1001, customers!$I$1:$I$1001,, 0)</f>
        <v>No</v>
      </c>
    </row>
    <row r="451" spans="1:16" x14ac:dyDescent="0.3">
      <c r="A451" t="s">
        <v>3021</v>
      </c>
      <c r="B451" s="3">
        <v>44336</v>
      </c>
      <c r="C451" t="s">
        <v>3022</v>
      </c>
      <c r="D451" t="s">
        <v>6163</v>
      </c>
      <c r="E451">
        <v>2</v>
      </c>
      <c r="F451" t="str">
        <f>_xlfn.XLOOKUP(C451,customers!$A$2:$A$1001,customers!$B$2:$B$1001,,0)</f>
        <v>Antone Harrold</v>
      </c>
      <c r="G451" t="str">
        <f>IF(_xlfn.XLOOKUP(orders!C451,customers!A450:A1450,customers!C450:C1450,,0) = 0, "", _xlfn.XLOOKUP(orders!C451,customers!A450:A1450,customers!C450:C1450,,0))</f>
        <v>aharroldch@miibeian.gov.cn</v>
      </c>
      <c r="H451" t="str">
        <f>_xlfn.XLOOKUP(C451, customers!$A$1:$A$1001, customers!$G$1:$G$1001,,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4">
        <f>INDEX(products!$A$1:$G$49, MATCH(orders!$D451, products!$A$1:$A$49, 0), MATCH(orders!L$1, products!$A$1:$G$1, 0))</f>
        <v>2.6849999999999996</v>
      </c>
      <c r="M451" s="4">
        <f t="shared" ref="M451:M514" si="21">L451*E451</f>
        <v>5.3699999999999992</v>
      </c>
      <c r="N451" t="str">
        <f t="shared" ref="N451:N514" si="22">IF(I451 = "Rob", "Robusta", IF(I451 = "Exc", "Excelsa", IF(I451 = "Ara", "Arabica", IF(I451 = "Lib", "Liberica"))))</f>
        <v>Robusta</v>
      </c>
      <c r="O451" t="str">
        <f t="shared" ref="O451:O514" si="23">IF(J451 = "M", "Medium", IF(J451 = "L", "Light", IF(J451 = "D", "Dark")))</f>
        <v>Dark</v>
      </c>
      <c r="P451" t="str">
        <f>_xlfn.XLOOKUP(Orders[[#This Row],[Customer ID]], customers!$A$1:$A$1001, customers!$I$1:$I$1001,, 0)</f>
        <v>No</v>
      </c>
    </row>
    <row r="452" spans="1:16" x14ac:dyDescent="0.3">
      <c r="A452" t="s">
        <v>3027</v>
      </c>
      <c r="B452" s="3">
        <v>44207</v>
      </c>
      <c r="C452" t="s">
        <v>3028</v>
      </c>
      <c r="D452" t="s">
        <v>6145</v>
      </c>
      <c r="E452">
        <v>5</v>
      </c>
      <c r="F452" t="str">
        <f>_xlfn.XLOOKUP(C452,customers!$A$2:$A$1001,customers!$B$2:$B$1001,,0)</f>
        <v>Sim Pamphilon</v>
      </c>
      <c r="G452" t="str">
        <f>IF(_xlfn.XLOOKUP(orders!C452,customers!A451:A1451,customers!C451:C1451,,0) = 0, "", _xlfn.XLOOKUP(orders!C452,customers!A451:A1451,customers!C451:C1451,,0))</f>
        <v>spamphilonci@mlb.com</v>
      </c>
      <c r="H452" t="str">
        <f>_xlfn.XLOOKUP(C452, customers!$A$1:$A$1001, customers!$G$1:$G$1001,,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4">
        <f>INDEX(products!$A$1:$G$49, MATCH(orders!$D452, products!$A$1:$A$49, 0), MATCH(orders!L$1, products!$A$1:$G$1, 0))</f>
        <v>4.7549999999999999</v>
      </c>
      <c r="M452" s="4">
        <f t="shared" si="21"/>
        <v>23.774999999999999</v>
      </c>
      <c r="N452" t="str">
        <f t="shared" si="22"/>
        <v>Liberica</v>
      </c>
      <c r="O452" t="str">
        <f t="shared" si="23"/>
        <v>Light</v>
      </c>
      <c r="P452" t="str">
        <f>_xlfn.XLOOKUP(Orders[[#This Row],[Customer ID]], customers!$A$1:$A$1001, customers!$I$1:$I$1001,, 0)</f>
        <v>No</v>
      </c>
    </row>
    <row r="453" spans="1:16" x14ac:dyDescent="0.3">
      <c r="A453" t="s">
        <v>3035</v>
      </c>
      <c r="B453" s="3">
        <v>43518</v>
      </c>
      <c r="C453" t="s">
        <v>3036</v>
      </c>
      <c r="D453" t="s">
        <v>6149</v>
      </c>
      <c r="E453">
        <v>2</v>
      </c>
      <c r="F453" t="str">
        <f>_xlfn.XLOOKUP(C453,customers!$A$2:$A$1001,customers!$B$2:$B$1001,,0)</f>
        <v>Mohandis Spurden</v>
      </c>
      <c r="G453" t="str">
        <f>IF(_xlfn.XLOOKUP(orders!C453,customers!A452:A1452,customers!C452:C1452,,0) = 0, "", _xlfn.XLOOKUP(orders!C453,customers!A452:A1452,customers!C452:C1452,,0))</f>
        <v>mspurdencj@exblog.jp</v>
      </c>
      <c r="H453" t="str">
        <f>_xlfn.XLOOKUP(C453, customers!$A$1:$A$1001, customers!$G$1:$G$1001,,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4">
        <f>INDEX(products!$A$1:$G$49, MATCH(orders!$D453, products!$A$1:$A$49, 0), MATCH(orders!L$1, products!$A$1:$G$1, 0))</f>
        <v>20.584999999999997</v>
      </c>
      <c r="M453" s="4">
        <f t="shared" si="21"/>
        <v>41.169999999999995</v>
      </c>
      <c r="N453" t="str">
        <f t="shared" si="22"/>
        <v>Robusta</v>
      </c>
      <c r="O453" t="str">
        <f t="shared" si="23"/>
        <v>Dark</v>
      </c>
      <c r="P453" t="str">
        <f>_xlfn.XLOOKUP(Orders[[#This Row],[Customer ID]], customers!$A$1:$A$1001, customers!$I$1:$I$1001,, 0)</f>
        <v>Yes</v>
      </c>
    </row>
    <row r="454" spans="1:16" x14ac:dyDescent="0.3">
      <c r="A454" t="s">
        <v>3041</v>
      </c>
      <c r="B454" s="3">
        <v>44524</v>
      </c>
      <c r="C454" t="s">
        <v>3042</v>
      </c>
      <c r="D454" t="s">
        <v>6167</v>
      </c>
      <c r="E454">
        <v>3</v>
      </c>
      <c r="F454" t="str">
        <f>_xlfn.XLOOKUP(C454,customers!$A$2:$A$1001,customers!$B$2:$B$1001,,0)</f>
        <v>Morgen Seson</v>
      </c>
      <c r="G454" t="str">
        <f>IF(_xlfn.XLOOKUP(orders!C454,customers!A453:A1453,customers!C453:C1453,,0) = 0, "", _xlfn.XLOOKUP(orders!C454,customers!A453:A1453,customers!C453:C1453,,0))</f>
        <v>msesonck@census.gov</v>
      </c>
      <c r="H454" t="str">
        <f>_xlfn.XLOOKUP(C454, customers!$A$1:$A$1001, customers!$G$1:$G$1001,,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4">
        <f>INDEX(products!$A$1:$G$49, MATCH(orders!$D454, products!$A$1:$A$49, 0), MATCH(orders!L$1, products!$A$1:$G$1, 0))</f>
        <v>3.8849999999999998</v>
      </c>
      <c r="M454" s="4">
        <f t="shared" si="21"/>
        <v>11.654999999999999</v>
      </c>
      <c r="N454" t="str">
        <f t="shared" si="22"/>
        <v>Arabica</v>
      </c>
      <c r="O454" t="str">
        <f t="shared" si="23"/>
        <v>Light</v>
      </c>
      <c r="P454" t="str">
        <f>_xlfn.XLOOKUP(Orders[[#This Row],[Customer ID]], customers!$A$1:$A$1001, customers!$I$1:$I$1001,, 0)</f>
        <v>No</v>
      </c>
    </row>
    <row r="455" spans="1:16" x14ac:dyDescent="0.3">
      <c r="A455" t="s">
        <v>3047</v>
      </c>
      <c r="B455" s="3">
        <v>44579</v>
      </c>
      <c r="C455" t="s">
        <v>3048</v>
      </c>
      <c r="D455" t="s">
        <v>6161</v>
      </c>
      <c r="E455">
        <v>4</v>
      </c>
      <c r="F455" t="str">
        <f>_xlfn.XLOOKUP(C455,customers!$A$2:$A$1001,customers!$B$2:$B$1001,,0)</f>
        <v>Nalani Pirrone</v>
      </c>
      <c r="G455" t="str">
        <f>IF(_xlfn.XLOOKUP(orders!C455,customers!A454:A1454,customers!C454:C1454,,0) = 0, "", _xlfn.XLOOKUP(orders!C455,customers!A454:A1454,customers!C454:C1454,,0))</f>
        <v>npirronecl@weibo.com</v>
      </c>
      <c r="H455" t="str">
        <f>_xlfn.XLOOKUP(C455, customers!$A$1:$A$1001, customers!$G$1:$G$1001,,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4">
        <f>INDEX(products!$A$1:$G$49, MATCH(orders!$D455, products!$A$1:$A$49, 0), MATCH(orders!L$1, products!$A$1:$G$1, 0))</f>
        <v>9.51</v>
      </c>
      <c r="M455" s="4">
        <f t="shared" si="21"/>
        <v>38.04</v>
      </c>
      <c r="N455" t="str">
        <f t="shared" si="22"/>
        <v>Liberica</v>
      </c>
      <c r="O455" t="str">
        <f t="shared" si="23"/>
        <v>Light</v>
      </c>
      <c r="P455" t="str">
        <f>_xlfn.XLOOKUP(Orders[[#This Row],[Customer ID]], customers!$A$1:$A$1001, customers!$I$1:$I$1001,, 0)</f>
        <v>No</v>
      </c>
    </row>
    <row r="456" spans="1:16" x14ac:dyDescent="0.3">
      <c r="A456" t="s">
        <v>3053</v>
      </c>
      <c r="B456" s="3">
        <v>44421</v>
      </c>
      <c r="C456" t="s">
        <v>3054</v>
      </c>
      <c r="D456" t="s">
        <v>6149</v>
      </c>
      <c r="E456">
        <v>4</v>
      </c>
      <c r="F456" t="str">
        <f>_xlfn.XLOOKUP(C456,customers!$A$2:$A$1001,customers!$B$2:$B$1001,,0)</f>
        <v>Reube Cawley</v>
      </c>
      <c r="G456" t="str">
        <f>IF(_xlfn.XLOOKUP(orders!C456,customers!A455:A1455,customers!C455:C1455,,0) = 0, "", _xlfn.XLOOKUP(orders!C456,customers!A455:A1455,customers!C455:C1455,,0))</f>
        <v>rcawleycm@yellowbook.com</v>
      </c>
      <c r="H456" t="str">
        <f>_xlfn.XLOOKUP(C456, customers!$A$1:$A$1001, customers!$G$1:$G$1001,,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4">
        <f>INDEX(products!$A$1:$G$49, MATCH(orders!$D456, products!$A$1:$A$49, 0), MATCH(orders!L$1, products!$A$1:$G$1, 0))</f>
        <v>20.584999999999997</v>
      </c>
      <c r="M456" s="4">
        <f t="shared" si="21"/>
        <v>82.339999999999989</v>
      </c>
      <c r="N456" t="str">
        <f t="shared" si="22"/>
        <v>Robusta</v>
      </c>
      <c r="O456" t="str">
        <f t="shared" si="23"/>
        <v>Dark</v>
      </c>
      <c r="P456" t="str">
        <f>_xlfn.XLOOKUP(Orders[[#This Row],[Customer ID]], customers!$A$1:$A$1001, customers!$I$1:$I$1001,, 0)</f>
        <v>Yes</v>
      </c>
    </row>
    <row r="457" spans="1:16" x14ac:dyDescent="0.3">
      <c r="A457" t="s">
        <v>3058</v>
      </c>
      <c r="B457" s="3">
        <v>43841</v>
      </c>
      <c r="C457" t="s">
        <v>3059</v>
      </c>
      <c r="D457" t="s">
        <v>6145</v>
      </c>
      <c r="E457">
        <v>2</v>
      </c>
      <c r="F457" t="str">
        <f>_xlfn.XLOOKUP(C457,customers!$A$2:$A$1001,customers!$B$2:$B$1001,,0)</f>
        <v>Stan Barribal</v>
      </c>
      <c r="G457" t="str">
        <f>IF(_xlfn.XLOOKUP(orders!C457,customers!A456:A1456,customers!C456:C1456,,0) = 0, "", _xlfn.XLOOKUP(orders!C457,customers!A456:A1456,customers!C456:C1456,,0))</f>
        <v>sbarribalcn@microsoft.com</v>
      </c>
      <c r="H457" t="str">
        <f>_xlfn.XLOOKUP(C457, customers!$A$1:$A$1001, customers!$G$1:$G$1001,,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4">
        <f>INDEX(products!$A$1:$G$49, MATCH(orders!$D457, products!$A$1:$A$49, 0), MATCH(orders!L$1, products!$A$1:$G$1, 0))</f>
        <v>4.7549999999999999</v>
      </c>
      <c r="M457" s="4">
        <f t="shared" si="21"/>
        <v>9.51</v>
      </c>
      <c r="N457" t="str">
        <f t="shared" si="22"/>
        <v>Liberica</v>
      </c>
      <c r="O457" t="str">
        <f t="shared" si="23"/>
        <v>Light</v>
      </c>
      <c r="P457" t="str">
        <f>_xlfn.XLOOKUP(Orders[[#This Row],[Customer ID]], customers!$A$1:$A$1001, customers!$I$1:$I$1001,, 0)</f>
        <v>Yes</v>
      </c>
    </row>
    <row r="458" spans="1:16" x14ac:dyDescent="0.3">
      <c r="A458" t="s">
        <v>3064</v>
      </c>
      <c r="B458" s="3">
        <v>44017</v>
      </c>
      <c r="C458" t="s">
        <v>3065</v>
      </c>
      <c r="D458" t="s">
        <v>6149</v>
      </c>
      <c r="E458">
        <v>2</v>
      </c>
      <c r="F458" t="str">
        <f>_xlfn.XLOOKUP(C458,customers!$A$2:$A$1001,customers!$B$2:$B$1001,,0)</f>
        <v>Agnes Adamides</v>
      </c>
      <c r="G458" t="str">
        <f>IF(_xlfn.XLOOKUP(orders!C458,customers!A457:A1457,customers!C457:C1457,,0) = 0, "", _xlfn.XLOOKUP(orders!C458,customers!A457:A1457,customers!C457:C1457,,0))</f>
        <v>aadamidesco@bizjournals.com</v>
      </c>
      <c r="H458" t="str">
        <f>_xlfn.XLOOKUP(C458, customers!$A$1:$A$1001, customers!$G$1:$G$1001,,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4">
        <f>INDEX(products!$A$1:$G$49, MATCH(orders!$D458, products!$A$1:$A$49, 0), MATCH(orders!L$1, products!$A$1:$G$1, 0))</f>
        <v>20.584999999999997</v>
      </c>
      <c r="M458" s="4">
        <f t="shared" si="21"/>
        <v>41.169999999999995</v>
      </c>
      <c r="N458" t="str">
        <f t="shared" si="22"/>
        <v>Robusta</v>
      </c>
      <c r="O458" t="str">
        <f t="shared" si="23"/>
        <v>Dark</v>
      </c>
      <c r="P458" t="str">
        <f>_xlfn.XLOOKUP(Orders[[#This Row],[Customer ID]], customers!$A$1:$A$1001, customers!$I$1:$I$1001,, 0)</f>
        <v>No</v>
      </c>
    </row>
    <row r="459" spans="1:16" x14ac:dyDescent="0.3">
      <c r="A459" t="s">
        <v>3070</v>
      </c>
      <c r="B459" s="3">
        <v>43671</v>
      </c>
      <c r="C459" t="s">
        <v>3071</v>
      </c>
      <c r="D459" t="s">
        <v>6161</v>
      </c>
      <c r="E459">
        <v>5</v>
      </c>
      <c r="F459" t="str">
        <f>_xlfn.XLOOKUP(C459,customers!$A$2:$A$1001,customers!$B$2:$B$1001,,0)</f>
        <v>Carmelita Thowes</v>
      </c>
      <c r="G459" t="str">
        <f>IF(_xlfn.XLOOKUP(orders!C459,customers!A458:A1458,customers!C458:C1458,,0) = 0, "", _xlfn.XLOOKUP(orders!C459,customers!A458:A1458,customers!C458:C1458,,0))</f>
        <v>cthowescp@craigslist.org</v>
      </c>
      <c r="H459" t="str">
        <f>_xlfn.XLOOKUP(C459, customers!$A$1:$A$1001, customers!$G$1:$G$1001,,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4">
        <f>INDEX(products!$A$1:$G$49, MATCH(orders!$D459, products!$A$1:$A$49, 0), MATCH(orders!L$1, products!$A$1:$G$1, 0))</f>
        <v>9.51</v>
      </c>
      <c r="M459" s="4">
        <f t="shared" si="21"/>
        <v>47.55</v>
      </c>
      <c r="N459" t="str">
        <f t="shared" si="22"/>
        <v>Liberica</v>
      </c>
      <c r="O459" t="str">
        <f t="shared" si="23"/>
        <v>Light</v>
      </c>
      <c r="P459" t="str">
        <f>_xlfn.XLOOKUP(Orders[[#This Row],[Customer ID]], customers!$A$1:$A$1001, customers!$I$1:$I$1001,, 0)</f>
        <v>No</v>
      </c>
    </row>
    <row r="460" spans="1:16" x14ac:dyDescent="0.3">
      <c r="A460" t="s">
        <v>3076</v>
      </c>
      <c r="B460" s="3">
        <v>44707</v>
      </c>
      <c r="C460" t="s">
        <v>3077</v>
      </c>
      <c r="D460" t="s">
        <v>6155</v>
      </c>
      <c r="E460">
        <v>4</v>
      </c>
      <c r="F460" t="str">
        <f>_xlfn.XLOOKUP(C460,customers!$A$2:$A$1001,customers!$B$2:$B$1001,,0)</f>
        <v>Rodolfo Willoway</v>
      </c>
      <c r="G460" t="str">
        <f>IF(_xlfn.XLOOKUP(orders!C460,customers!A459:A1459,customers!C459:C1459,,0) = 0, "", _xlfn.XLOOKUP(orders!C460,customers!A459:A1459,customers!C459:C1459,,0))</f>
        <v>rwillowaycq@admin.ch</v>
      </c>
      <c r="H460" t="str">
        <f>_xlfn.XLOOKUP(C460, customers!$A$1:$A$1001, customers!$G$1:$G$1001,,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4">
        <f>INDEX(products!$A$1:$G$49, MATCH(orders!$D460, products!$A$1:$A$49, 0), MATCH(orders!L$1, products!$A$1:$G$1, 0))</f>
        <v>11.25</v>
      </c>
      <c r="M460" s="4">
        <f t="shared" si="21"/>
        <v>45</v>
      </c>
      <c r="N460" t="str">
        <f t="shared" si="22"/>
        <v>Arabica</v>
      </c>
      <c r="O460" t="str">
        <f t="shared" si="23"/>
        <v>Medium</v>
      </c>
      <c r="P460" t="str">
        <f>_xlfn.XLOOKUP(Orders[[#This Row],[Customer ID]], customers!$A$1:$A$1001, customers!$I$1:$I$1001,, 0)</f>
        <v>No</v>
      </c>
    </row>
    <row r="461" spans="1:16" x14ac:dyDescent="0.3">
      <c r="A461" t="s">
        <v>3082</v>
      </c>
      <c r="B461" s="3">
        <v>43840</v>
      </c>
      <c r="C461" t="s">
        <v>3083</v>
      </c>
      <c r="D461" t="s">
        <v>6145</v>
      </c>
      <c r="E461">
        <v>5</v>
      </c>
      <c r="F461" t="str">
        <f>_xlfn.XLOOKUP(C461,customers!$A$2:$A$1001,customers!$B$2:$B$1001,,0)</f>
        <v>Alvis Elwin</v>
      </c>
      <c r="G461" t="str">
        <f>IF(_xlfn.XLOOKUP(orders!C461,customers!A460:A1460,customers!C460:C1460,,0) = 0, "", _xlfn.XLOOKUP(orders!C461,customers!A460:A1460,customers!C460:C1460,,0))</f>
        <v>aelwincr@privacy.gov.au</v>
      </c>
      <c r="H461" t="str">
        <f>_xlfn.XLOOKUP(C461, customers!$A$1:$A$1001, customers!$G$1:$G$1001,,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4">
        <f>INDEX(products!$A$1:$G$49, MATCH(orders!$D461, products!$A$1:$A$49, 0), MATCH(orders!L$1, products!$A$1:$G$1, 0))</f>
        <v>4.7549999999999999</v>
      </c>
      <c r="M461" s="4">
        <f t="shared" si="21"/>
        <v>23.774999999999999</v>
      </c>
      <c r="N461" t="str">
        <f t="shared" si="22"/>
        <v>Liberica</v>
      </c>
      <c r="O461" t="str">
        <f t="shared" si="23"/>
        <v>Light</v>
      </c>
      <c r="P461" t="str">
        <f>_xlfn.XLOOKUP(Orders[[#This Row],[Customer ID]], customers!$A$1:$A$1001, customers!$I$1:$I$1001,, 0)</f>
        <v>No</v>
      </c>
    </row>
    <row r="462" spans="1:16" x14ac:dyDescent="0.3">
      <c r="A462" t="s">
        <v>3088</v>
      </c>
      <c r="B462" s="3">
        <v>43602</v>
      </c>
      <c r="C462" t="s">
        <v>3089</v>
      </c>
      <c r="D462" t="s">
        <v>6172</v>
      </c>
      <c r="E462">
        <v>3</v>
      </c>
      <c r="F462" t="str">
        <f>_xlfn.XLOOKUP(C462,customers!$A$2:$A$1001,customers!$B$2:$B$1001,,0)</f>
        <v>Araldo Bilbrook</v>
      </c>
      <c r="G462" t="str">
        <f>IF(_xlfn.XLOOKUP(orders!C462,customers!A461:A1461,customers!C461:C1461,,0) = 0, "", _xlfn.XLOOKUP(orders!C462,customers!A461:A1461,customers!C461:C1461,,0))</f>
        <v>abilbrookcs@booking.com</v>
      </c>
      <c r="H462" t="str">
        <f>_xlfn.XLOOKUP(C462, customers!$A$1:$A$1001, customers!$G$1:$G$1001,,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4">
        <f>INDEX(products!$A$1:$G$49, MATCH(orders!$D462, products!$A$1:$A$49, 0), MATCH(orders!L$1, products!$A$1:$G$1, 0))</f>
        <v>5.3699999999999992</v>
      </c>
      <c r="M462" s="4">
        <f t="shared" si="21"/>
        <v>16.11</v>
      </c>
      <c r="N462" t="str">
        <f t="shared" si="22"/>
        <v>Robusta</v>
      </c>
      <c r="O462" t="str">
        <f t="shared" si="23"/>
        <v>Dark</v>
      </c>
      <c r="P462" t="str">
        <f>_xlfn.XLOOKUP(Orders[[#This Row],[Customer ID]], customers!$A$1:$A$1001, customers!$I$1:$I$1001,, 0)</f>
        <v>Yes</v>
      </c>
    </row>
    <row r="463" spans="1:16" x14ac:dyDescent="0.3">
      <c r="A463" t="s">
        <v>3094</v>
      </c>
      <c r="B463" s="3">
        <v>44036</v>
      </c>
      <c r="C463" t="s">
        <v>3095</v>
      </c>
      <c r="D463" t="s">
        <v>6163</v>
      </c>
      <c r="E463">
        <v>4</v>
      </c>
      <c r="F463" t="str">
        <f>_xlfn.XLOOKUP(C463,customers!$A$2:$A$1001,customers!$B$2:$B$1001,,0)</f>
        <v>Ransell McKall</v>
      </c>
      <c r="G463" t="str">
        <f>IF(_xlfn.XLOOKUP(orders!C463,customers!A462:A1462,customers!C462:C1462,,0) = 0, "", _xlfn.XLOOKUP(orders!C463,customers!A462:A1462,customers!C462:C1462,,0))</f>
        <v>rmckallct@sakura.ne.jp</v>
      </c>
      <c r="H463" t="str">
        <f>_xlfn.XLOOKUP(C463, customers!$A$1:$A$1001, customers!$G$1:$G$1001,,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4">
        <f>INDEX(products!$A$1:$G$49, MATCH(orders!$D463, products!$A$1:$A$49, 0), MATCH(orders!L$1, products!$A$1:$G$1, 0))</f>
        <v>2.6849999999999996</v>
      </c>
      <c r="M463" s="4">
        <f t="shared" si="21"/>
        <v>10.739999999999998</v>
      </c>
      <c r="N463" t="str">
        <f t="shared" si="22"/>
        <v>Robusta</v>
      </c>
      <c r="O463" t="str">
        <f t="shared" si="23"/>
        <v>Dark</v>
      </c>
      <c r="P463" t="str">
        <f>_xlfn.XLOOKUP(Orders[[#This Row],[Customer ID]], customers!$A$1:$A$1001, customers!$I$1:$I$1001,, 0)</f>
        <v>Yes</v>
      </c>
    </row>
    <row r="464" spans="1:16" x14ac:dyDescent="0.3">
      <c r="A464" t="s">
        <v>3100</v>
      </c>
      <c r="B464" s="3">
        <v>44124</v>
      </c>
      <c r="C464" t="s">
        <v>3101</v>
      </c>
      <c r="D464" t="s">
        <v>6147</v>
      </c>
      <c r="E464">
        <v>5</v>
      </c>
      <c r="F464" t="str">
        <f>_xlfn.XLOOKUP(C464,customers!$A$2:$A$1001,customers!$B$2:$B$1001,,0)</f>
        <v>Borg Daile</v>
      </c>
      <c r="G464" t="str">
        <f>IF(_xlfn.XLOOKUP(orders!C464,customers!A463:A1463,customers!C463:C1463,,0) = 0, "", _xlfn.XLOOKUP(orders!C464,customers!A463:A1463,customers!C463:C1463,,0))</f>
        <v>bdailecu@vistaprint.com</v>
      </c>
      <c r="H464" t="str">
        <f>_xlfn.XLOOKUP(C464, customers!$A$1:$A$1001, customers!$G$1:$G$1001,,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4">
        <f>INDEX(products!$A$1:$G$49, MATCH(orders!$D464, products!$A$1:$A$49, 0), MATCH(orders!L$1, products!$A$1:$G$1, 0))</f>
        <v>9.9499999999999993</v>
      </c>
      <c r="M464" s="4">
        <f t="shared" si="21"/>
        <v>49.75</v>
      </c>
      <c r="N464" t="str">
        <f t="shared" si="22"/>
        <v>Arabica</v>
      </c>
      <c r="O464" t="str">
        <f t="shared" si="23"/>
        <v>Dark</v>
      </c>
      <c r="P464" t="str">
        <f>_xlfn.XLOOKUP(Orders[[#This Row],[Customer ID]], customers!$A$1:$A$1001, customers!$I$1:$I$1001,, 0)</f>
        <v>Yes</v>
      </c>
    </row>
    <row r="465" spans="1:16" x14ac:dyDescent="0.3">
      <c r="A465" t="s">
        <v>3106</v>
      </c>
      <c r="B465" s="3">
        <v>43730</v>
      </c>
      <c r="C465" t="s">
        <v>3107</v>
      </c>
      <c r="D465" t="s">
        <v>6141</v>
      </c>
      <c r="E465">
        <v>2</v>
      </c>
      <c r="F465" t="str">
        <f>_xlfn.XLOOKUP(C465,customers!$A$2:$A$1001,customers!$B$2:$B$1001,,0)</f>
        <v>Adolphe Treherne</v>
      </c>
      <c r="G465" t="str">
        <f>IF(_xlfn.XLOOKUP(orders!C465,customers!A464:A1464,customers!C464:C1464,,0) = 0, "", _xlfn.XLOOKUP(orders!C465,customers!A464:A1464,customers!C464:C1464,,0))</f>
        <v>atrehernecv@state.tx.us</v>
      </c>
      <c r="H465" t="str">
        <f>_xlfn.XLOOKUP(C465, customers!$A$1:$A$1001, customers!$G$1:$G$1001,,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4">
        <f>INDEX(products!$A$1:$G$49, MATCH(orders!$D465, products!$A$1:$A$49, 0), MATCH(orders!L$1, products!$A$1:$G$1, 0))</f>
        <v>13.75</v>
      </c>
      <c r="M465" s="4">
        <f t="shared" si="21"/>
        <v>27.5</v>
      </c>
      <c r="N465" t="str">
        <f t="shared" si="22"/>
        <v>Excelsa</v>
      </c>
      <c r="O465" t="str">
        <f t="shared" si="23"/>
        <v>Medium</v>
      </c>
      <c r="P465" t="str">
        <f>_xlfn.XLOOKUP(Orders[[#This Row],[Customer ID]], customers!$A$1:$A$1001, customers!$I$1:$I$1001,, 0)</f>
        <v>No</v>
      </c>
    </row>
    <row r="466" spans="1:16" x14ac:dyDescent="0.3">
      <c r="A466" t="s">
        <v>3112</v>
      </c>
      <c r="B466" s="3">
        <v>43989</v>
      </c>
      <c r="C466" t="s">
        <v>3113</v>
      </c>
      <c r="D466" t="s">
        <v>6165</v>
      </c>
      <c r="E466">
        <v>4</v>
      </c>
      <c r="F466" t="str">
        <f>_xlfn.XLOOKUP(C466,customers!$A$2:$A$1001,customers!$B$2:$B$1001,,0)</f>
        <v>Annetta Brentnall</v>
      </c>
      <c r="G466" t="str">
        <f>IF(_xlfn.XLOOKUP(orders!C466,customers!A465:A1465,customers!C465:C1465,,0) = 0, "", _xlfn.XLOOKUP(orders!C466,customers!A465:A1465,customers!C465:C1465,,0))</f>
        <v>abrentnallcw@biglobe.ne.jp</v>
      </c>
      <c r="H466" t="str">
        <f>_xlfn.XLOOKUP(C466, customers!$A$1:$A$1001, customers!$G$1:$G$1001,,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4">
        <f>INDEX(products!$A$1:$G$49, MATCH(orders!$D466, products!$A$1:$A$49, 0), MATCH(orders!L$1, products!$A$1:$G$1, 0))</f>
        <v>29.784999999999997</v>
      </c>
      <c r="M466" s="4">
        <f t="shared" si="21"/>
        <v>119.13999999999999</v>
      </c>
      <c r="N466" t="str">
        <f t="shared" si="22"/>
        <v>Liberica</v>
      </c>
      <c r="O466" t="str">
        <f t="shared" si="23"/>
        <v>Dark</v>
      </c>
      <c r="P466" t="str">
        <f>_xlfn.XLOOKUP(Orders[[#This Row],[Customer ID]], customers!$A$1:$A$1001, customers!$I$1:$I$1001,, 0)</f>
        <v>No</v>
      </c>
    </row>
    <row r="467" spans="1:16" x14ac:dyDescent="0.3">
      <c r="A467" t="s">
        <v>3118</v>
      </c>
      <c r="B467" s="3">
        <v>43814</v>
      </c>
      <c r="C467" t="s">
        <v>3119</v>
      </c>
      <c r="D467" t="s">
        <v>6149</v>
      </c>
      <c r="E467">
        <v>1</v>
      </c>
      <c r="F467" t="str">
        <f>_xlfn.XLOOKUP(C467,customers!$A$2:$A$1001,customers!$B$2:$B$1001,,0)</f>
        <v>Dick Drinkall</v>
      </c>
      <c r="G467" t="str">
        <f>IF(_xlfn.XLOOKUP(orders!C467,customers!A466:A1466,customers!C466:C1466,,0) = 0, "", _xlfn.XLOOKUP(orders!C467,customers!A466:A1466,customers!C466:C1466,,0))</f>
        <v>ddrinkallcx@psu.edu</v>
      </c>
      <c r="H467" t="str">
        <f>_xlfn.XLOOKUP(C467, customers!$A$1:$A$1001, customers!$G$1:$G$1001,,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4">
        <f>INDEX(products!$A$1:$G$49, MATCH(orders!$D467, products!$A$1:$A$49, 0), MATCH(orders!L$1, products!$A$1:$G$1, 0))</f>
        <v>20.584999999999997</v>
      </c>
      <c r="M467" s="4">
        <f t="shared" si="21"/>
        <v>20.584999999999997</v>
      </c>
      <c r="N467" t="str">
        <f t="shared" si="22"/>
        <v>Robusta</v>
      </c>
      <c r="O467" t="str">
        <f t="shared" si="23"/>
        <v>Dark</v>
      </c>
      <c r="P467" t="str">
        <f>_xlfn.XLOOKUP(Orders[[#This Row],[Customer ID]], customers!$A$1:$A$1001, customers!$I$1:$I$1001,, 0)</f>
        <v>Yes</v>
      </c>
    </row>
    <row r="468" spans="1:16" x14ac:dyDescent="0.3">
      <c r="A468" t="s">
        <v>3124</v>
      </c>
      <c r="B468" s="3">
        <v>44171</v>
      </c>
      <c r="C468" t="s">
        <v>3125</v>
      </c>
      <c r="D468" t="s">
        <v>6154</v>
      </c>
      <c r="E468">
        <v>3</v>
      </c>
      <c r="F468" t="str">
        <f>_xlfn.XLOOKUP(C468,customers!$A$2:$A$1001,customers!$B$2:$B$1001,,0)</f>
        <v>Dagny Kornel</v>
      </c>
      <c r="G468" t="str">
        <f>IF(_xlfn.XLOOKUP(orders!C468,customers!A467:A1467,customers!C467:C1467,,0) = 0, "", _xlfn.XLOOKUP(orders!C468,customers!A467:A1467,customers!C467:C1467,,0))</f>
        <v>dkornelcy@cyberchimps.com</v>
      </c>
      <c r="H468" t="str">
        <f>_xlfn.XLOOKUP(C468, customers!$A$1:$A$1001, customers!$G$1:$G$1001,,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4">
        <f>INDEX(products!$A$1:$G$49, MATCH(orders!$D468, products!$A$1:$A$49, 0), MATCH(orders!L$1, products!$A$1:$G$1, 0))</f>
        <v>2.9849999999999999</v>
      </c>
      <c r="M468" s="4">
        <f t="shared" si="21"/>
        <v>8.9550000000000001</v>
      </c>
      <c r="N468" t="str">
        <f t="shared" si="22"/>
        <v>Arabica</v>
      </c>
      <c r="O468" t="str">
        <f t="shared" si="23"/>
        <v>Dark</v>
      </c>
      <c r="P468" t="str">
        <f>_xlfn.XLOOKUP(Orders[[#This Row],[Customer ID]], customers!$A$1:$A$1001, customers!$I$1:$I$1001,, 0)</f>
        <v>Yes</v>
      </c>
    </row>
    <row r="469" spans="1:16" x14ac:dyDescent="0.3">
      <c r="A469" t="s">
        <v>3130</v>
      </c>
      <c r="B469" s="3">
        <v>44536</v>
      </c>
      <c r="C469" t="s">
        <v>3131</v>
      </c>
      <c r="D469" t="s">
        <v>6158</v>
      </c>
      <c r="E469">
        <v>1</v>
      </c>
      <c r="F469" t="str">
        <f>_xlfn.XLOOKUP(C469,customers!$A$2:$A$1001,customers!$B$2:$B$1001,,0)</f>
        <v>Rhona Lequeux</v>
      </c>
      <c r="G469" t="str">
        <f>IF(_xlfn.XLOOKUP(orders!C469,customers!A468:A1468,customers!C468:C1468,,0) = 0, "", _xlfn.XLOOKUP(orders!C469,customers!A468:A1468,customers!C468:C1468,,0))</f>
        <v>rlequeuxcz@newyorker.com</v>
      </c>
      <c r="H469" t="str">
        <f>_xlfn.XLOOKUP(C469, customers!$A$1:$A$1001, customers!$G$1:$G$1001,,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4">
        <f>INDEX(products!$A$1:$G$49, MATCH(orders!$D469, products!$A$1:$A$49, 0), MATCH(orders!L$1, products!$A$1:$G$1, 0))</f>
        <v>5.97</v>
      </c>
      <c r="M469" s="4">
        <f t="shared" si="21"/>
        <v>5.97</v>
      </c>
      <c r="N469" t="str">
        <f t="shared" si="22"/>
        <v>Arabica</v>
      </c>
      <c r="O469" t="str">
        <f t="shared" si="23"/>
        <v>Dark</v>
      </c>
      <c r="P469" t="str">
        <f>_xlfn.XLOOKUP(Orders[[#This Row],[Customer ID]], customers!$A$1:$A$1001, customers!$I$1:$I$1001,, 0)</f>
        <v>No</v>
      </c>
    </row>
    <row r="470" spans="1:16" x14ac:dyDescent="0.3">
      <c r="A470" t="s">
        <v>3136</v>
      </c>
      <c r="B470" s="3">
        <v>44023</v>
      </c>
      <c r="C470" t="s">
        <v>3137</v>
      </c>
      <c r="D470" t="s">
        <v>6141</v>
      </c>
      <c r="E470">
        <v>3</v>
      </c>
      <c r="F470" t="str">
        <f>_xlfn.XLOOKUP(C470,customers!$A$2:$A$1001,customers!$B$2:$B$1001,,0)</f>
        <v>Julius Mccaull</v>
      </c>
      <c r="G470" t="str">
        <f>IF(_xlfn.XLOOKUP(orders!C470,customers!A469:A1469,customers!C469:C1469,,0) = 0, "", _xlfn.XLOOKUP(orders!C470,customers!A469:A1469,customers!C469:C1469,,0))</f>
        <v>jmccaulld0@parallels.com</v>
      </c>
      <c r="H470" t="str">
        <f>_xlfn.XLOOKUP(C470, customers!$A$1:$A$1001, customers!$G$1:$G$1001,,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4">
        <f>INDEX(products!$A$1:$G$49, MATCH(orders!$D470, products!$A$1:$A$49, 0), MATCH(orders!L$1, products!$A$1:$G$1, 0))</f>
        <v>13.75</v>
      </c>
      <c r="M470" s="4">
        <f t="shared" si="21"/>
        <v>41.25</v>
      </c>
      <c r="N470" t="str">
        <f t="shared" si="22"/>
        <v>Excelsa</v>
      </c>
      <c r="O470" t="str">
        <f t="shared" si="23"/>
        <v>Medium</v>
      </c>
      <c r="P470" t="str">
        <f>_xlfn.XLOOKUP(Orders[[#This Row],[Customer ID]], customers!$A$1:$A$1001, customers!$I$1:$I$1001,, 0)</f>
        <v>Yes</v>
      </c>
    </row>
    <row r="471" spans="1:16" x14ac:dyDescent="0.3">
      <c r="A471" t="s">
        <v>3141</v>
      </c>
      <c r="B471" s="3">
        <v>44375</v>
      </c>
      <c r="C471" t="s">
        <v>3194</v>
      </c>
      <c r="D471" t="s">
        <v>6184</v>
      </c>
      <c r="E471">
        <v>5</v>
      </c>
      <c r="F471" t="str">
        <f>_xlfn.XLOOKUP(C471,customers!$A$2:$A$1001,customers!$B$2:$B$1001,,0)</f>
        <v>Ailey Brash</v>
      </c>
      <c r="G471" t="str">
        <f>IF(_xlfn.XLOOKUP(orders!C471,customers!A470:A1470,customers!C470:C1470,,0) = 0, "", _xlfn.XLOOKUP(orders!C471,customers!A470:A1470,customers!C470:C1470,,0))</f>
        <v>abrashda@plala.or.jp</v>
      </c>
      <c r="H471" t="str">
        <f>_xlfn.XLOOKUP(C471, customers!$A$1:$A$1001, customers!$G$1:$G$1001,,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4">
        <f>INDEX(products!$A$1:$G$49, MATCH(orders!$D471, products!$A$1:$A$49, 0), MATCH(orders!L$1, products!$A$1:$G$1, 0))</f>
        <v>4.4550000000000001</v>
      </c>
      <c r="M471" s="4">
        <f t="shared" si="21"/>
        <v>22.274999999999999</v>
      </c>
      <c r="N471" t="str">
        <f t="shared" si="22"/>
        <v>Excelsa</v>
      </c>
      <c r="O471" t="str">
        <f t="shared" si="23"/>
        <v>Light</v>
      </c>
      <c r="P471" t="str">
        <f>_xlfn.XLOOKUP(Orders[[#This Row],[Customer ID]], customers!$A$1:$A$1001, customers!$I$1:$I$1001,, 0)</f>
        <v>Yes</v>
      </c>
    </row>
    <row r="472" spans="1:16" x14ac:dyDescent="0.3">
      <c r="A472" t="s">
        <v>3147</v>
      </c>
      <c r="B472" s="3">
        <v>44656</v>
      </c>
      <c r="C472" t="s">
        <v>3148</v>
      </c>
      <c r="D472" t="s">
        <v>6157</v>
      </c>
      <c r="E472">
        <v>1</v>
      </c>
      <c r="F472" t="str">
        <f>_xlfn.XLOOKUP(C472,customers!$A$2:$A$1001,customers!$B$2:$B$1001,,0)</f>
        <v>Alberto Hutchinson</v>
      </c>
      <c r="G472" t="str">
        <f>IF(_xlfn.XLOOKUP(orders!C472,customers!A471:A1471,customers!C471:C1471,,0) = 0, "", _xlfn.XLOOKUP(orders!C472,customers!A471:A1471,customers!C471:C1471,,0))</f>
        <v>ahutchinsond2@imgur.com</v>
      </c>
      <c r="H472" t="str">
        <f>_xlfn.XLOOKUP(C472, customers!$A$1:$A$1001, customers!$G$1:$G$1001,,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4">
        <f>INDEX(products!$A$1:$G$49, MATCH(orders!$D472, products!$A$1:$A$49, 0), MATCH(orders!L$1, products!$A$1:$G$1, 0))</f>
        <v>6.75</v>
      </c>
      <c r="M472" s="4">
        <f t="shared" si="21"/>
        <v>6.75</v>
      </c>
      <c r="N472" t="str">
        <f t="shared" si="22"/>
        <v>Arabica</v>
      </c>
      <c r="O472" t="str">
        <f t="shared" si="23"/>
        <v>Medium</v>
      </c>
      <c r="P472" t="str">
        <f>_xlfn.XLOOKUP(Orders[[#This Row],[Customer ID]], customers!$A$1:$A$1001, customers!$I$1:$I$1001,, 0)</f>
        <v>Yes</v>
      </c>
    </row>
    <row r="473" spans="1:16" x14ac:dyDescent="0.3">
      <c r="A473" t="s">
        <v>3153</v>
      </c>
      <c r="B473" s="3">
        <v>44644</v>
      </c>
      <c r="C473" t="s">
        <v>3154</v>
      </c>
      <c r="D473" t="s">
        <v>6181</v>
      </c>
      <c r="E473">
        <v>4</v>
      </c>
      <c r="F473" t="str">
        <f>_xlfn.XLOOKUP(C473,customers!$A$2:$A$1001,customers!$B$2:$B$1001,,0)</f>
        <v>Lamond Gheeraert</v>
      </c>
      <c r="G473" t="str">
        <f>IF(_xlfn.XLOOKUP(orders!C473,customers!A472:A1472,customers!C472:C1472,,0) = 0, "", _xlfn.XLOOKUP(orders!C473,customers!A472:A1472,customers!C472:C1472,,0))</f>
        <v/>
      </c>
      <c r="H473" t="str">
        <f>_xlfn.XLOOKUP(C473, customers!$A$1:$A$1001, customers!$G$1:$G$1001,,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4">
        <f>INDEX(products!$A$1:$G$49, MATCH(orders!$D473, products!$A$1:$A$49, 0), MATCH(orders!L$1, products!$A$1:$G$1, 0))</f>
        <v>33.464999999999996</v>
      </c>
      <c r="M473" s="4">
        <f t="shared" si="21"/>
        <v>133.85999999999999</v>
      </c>
      <c r="N473" t="str">
        <f t="shared" si="22"/>
        <v>Liberica</v>
      </c>
      <c r="O473" t="str">
        <f t="shared" si="23"/>
        <v>Medium</v>
      </c>
      <c r="P473" t="str">
        <f>_xlfn.XLOOKUP(Orders[[#This Row],[Customer ID]], customers!$A$1:$A$1001, customers!$I$1:$I$1001,, 0)</f>
        <v>Yes</v>
      </c>
    </row>
    <row r="474" spans="1:16" x14ac:dyDescent="0.3">
      <c r="A474" t="s">
        <v>3158</v>
      </c>
      <c r="B474" s="3">
        <v>43869</v>
      </c>
      <c r="C474" t="s">
        <v>3159</v>
      </c>
      <c r="D474" t="s">
        <v>6154</v>
      </c>
      <c r="E474">
        <v>2</v>
      </c>
      <c r="F474" t="str">
        <f>_xlfn.XLOOKUP(C474,customers!$A$2:$A$1001,customers!$B$2:$B$1001,,0)</f>
        <v>Roxine Drivers</v>
      </c>
      <c r="G474" t="str">
        <f>IF(_xlfn.XLOOKUP(orders!C474,customers!A473:A1473,customers!C473:C1473,,0) = 0, "", _xlfn.XLOOKUP(orders!C474,customers!A473:A1473,customers!C473:C1473,,0))</f>
        <v>rdriversd4@hexun.com</v>
      </c>
      <c r="H474" t="str">
        <f>_xlfn.XLOOKUP(C474, customers!$A$1:$A$1001, customers!$G$1:$G$1001,,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4">
        <f>INDEX(products!$A$1:$G$49, MATCH(orders!$D474, products!$A$1:$A$49, 0), MATCH(orders!L$1, products!$A$1:$G$1, 0))</f>
        <v>2.9849999999999999</v>
      </c>
      <c r="M474" s="4">
        <f t="shared" si="21"/>
        <v>5.97</v>
      </c>
      <c r="N474" t="str">
        <f t="shared" si="22"/>
        <v>Arabica</v>
      </c>
      <c r="O474" t="str">
        <f t="shared" si="23"/>
        <v>Dark</v>
      </c>
      <c r="P474" t="str">
        <f>_xlfn.XLOOKUP(Orders[[#This Row],[Customer ID]], customers!$A$1:$A$1001, customers!$I$1:$I$1001,, 0)</f>
        <v>No</v>
      </c>
    </row>
    <row r="475" spans="1:16" x14ac:dyDescent="0.3">
      <c r="A475" t="s">
        <v>3164</v>
      </c>
      <c r="B475" s="3">
        <v>44603</v>
      </c>
      <c r="C475" t="s">
        <v>3165</v>
      </c>
      <c r="D475" t="s">
        <v>6140</v>
      </c>
      <c r="E475">
        <v>2</v>
      </c>
      <c r="F475" t="str">
        <f>_xlfn.XLOOKUP(C475,customers!$A$2:$A$1001,customers!$B$2:$B$1001,,0)</f>
        <v>Heloise Zeal</v>
      </c>
      <c r="G475" t="str">
        <f>IF(_xlfn.XLOOKUP(orders!C475,customers!A474:A1474,customers!C474:C1474,,0) = 0, "", _xlfn.XLOOKUP(orders!C475,customers!A474:A1474,customers!C474:C1474,,0))</f>
        <v>hzeald5@google.de</v>
      </c>
      <c r="H475" t="str">
        <f>_xlfn.XLOOKUP(C475, customers!$A$1:$A$1001, customers!$G$1:$G$1001,,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4">
        <f>INDEX(products!$A$1:$G$49, MATCH(orders!$D475, products!$A$1:$A$49, 0), MATCH(orders!L$1, products!$A$1:$G$1, 0))</f>
        <v>12.95</v>
      </c>
      <c r="M475" s="4">
        <f t="shared" si="21"/>
        <v>25.9</v>
      </c>
      <c r="N475" t="str">
        <f t="shared" si="22"/>
        <v>Arabica</v>
      </c>
      <c r="O475" t="str">
        <f t="shared" si="23"/>
        <v>Light</v>
      </c>
      <c r="P475" t="str">
        <f>_xlfn.XLOOKUP(Orders[[#This Row],[Customer ID]], customers!$A$1:$A$1001, customers!$I$1:$I$1001,, 0)</f>
        <v>No</v>
      </c>
    </row>
    <row r="476" spans="1:16" x14ac:dyDescent="0.3">
      <c r="A476" t="s">
        <v>3170</v>
      </c>
      <c r="B476" s="3">
        <v>44014</v>
      </c>
      <c r="C476" t="s">
        <v>3171</v>
      </c>
      <c r="D476" t="s">
        <v>6166</v>
      </c>
      <c r="E476">
        <v>1</v>
      </c>
      <c r="F476" t="str">
        <f>_xlfn.XLOOKUP(C476,customers!$A$2:$A$1001,customers!$B$2:$B$1001,,0)</f>
        <v>Granger Smallcombe</v>
      </c>
      <c r="G476" t="str">
        <f>IF(_xlfn.XLOOKUP(orders!C476,customers!A475:A1475,customers!C475:C1475,,0) = 0, "", _xlfn.XLOOKUP(orders!C476,customers!A475:A1475,customers!C475:C1475,,0))</f>
        <v>gsmallcombed6@ucla.edu</v>
      </c>
      <c r="H476" t="str">
        <f>_xlfn.XLOOKUP(C476, customers!$A$1:$A$1001, customers!$G$1:$G$1001,,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4">
        <f>INDEX(products!$A$1:$G$49, MATCH(orders!$D476, products!$A$1:$A$49, 0), MATCH(orders!L$1, products!$A$1:$G$1, 0))</f>
        <v>31.624999999999996</v>
      </c>
      <c r="M476" s="4">
        <f t="shared" si="21"/>
        <v>31.624999999999996</v>
      </c>
      <c r="N476" t="str">
        <f t="shared" si="22"/>
        <v>Excelsa</v>
      </c>
      <c r="O476" t="str">
        <f t="shared" si="23"/>
        <v>Medium</v>
      </c>
      <c r="P476" t="str">
        <f>_xlfn.XLOOKUP(Orders[[#This Row],[Customer ID]], customers!$A$1:$A$1001, customers!$I$1:$I$1001,, 0)</f>
        <v>Yes</v>
      </c>
    </row>
    <row r="477" spans="1:16" x14ac:dyDescent="0.3">
      <c r="A477" t="s">
        <v>3176</v>
      </c>
      <c r="B477" s="3">
        <v>44767</v>
      </c>
      <c r="C477" t="s">
        <v>3177</v>
      </c>
      <c r="D477" t="s">
        <v>6159</v>
      </c>
      <c r="E477">
        <v>2</v>
      </c>
      <c r="F477" t="str">
        <f>_xlfn.XLOOKUP(C477,customers!$A$2:$A$1001,customers!$B$2:$B$1001,,0)</f>
        <v>Daryn Dibley</v>
      </c>
      <c r="G477" t="str">
        <f>IF(_xlfn.XLOOKUP(orders!C477,customers!A476:A1476,customers!C476:C1476,,0) = 0, "", _xlfn.XLOOKUP(orders!C477,customers!A476:A1476,customers!C476:C1476,,0))</f>
        <v>ddibleyd7@feedburner.com</v>
      </c>
      <c r="H477" t="str">
        <f>_xlfn.XLOOKUP(C477, customers!$A$1:$A$1001, customers!$G$1:$G$1001,,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4">
        <f>INDEX(products!$A$1:$G$49, MATCH(orders!$D477, products!$A$1:$A$49, 0), MATCH(orders!L$1, products!$A$1:$G$1, 0))</f>
        <v>4.3650000000000002</v>
      </c>
      <c r="M477" s="4">
        <f t="shared" si="21"/>
        <v>8.73</v>
      </c>
      <c r="N477" t="str">
        <f t="shared" si="22"/>
        <v>Liberica</v>
      </c>
      <c r="O477" t="str">
        <f t="shared" si="23"/>
        <v>Medium</v>
      </c>
      <c r="P477" t="str">
        <f>_xlfn.XLOOKUP(Orders[[#This Row],[Customer ID]], customers!$A$1:$A$1001, customers!$I$1:$I$1001,, 0)</f>
        <v>No</v>
      </c>
    </row>
    <row r="478" spans="1:16" x14ac:dyDescent="0.3">
      <c r="A478" t="s">
        <v>3181</v>
      </c>
      <c r="B478" s="3">
        <v>44274</v>
      </c>
      <c r="C478" t="s">
        <v>3182</v>
      </c>
      <c r="D478" t="s">
        <v>6184</v>
      </c>
      <c r="E478">
        <v>6</v>
      </c>
      <c r="F478" t="str">
        <f>_xlfn.XLOOKUP(C478,customers!$A$2:$A$1001,customers!$B$2:$B$1001,,0)</f>
        <v>Gardy Dimitriou</v>
      </c>
      <c r="G478" t="str">
        <f>IF(_xlfn.XLOOKUP(orders!C478,customers!A477:A1477,customers!C477:C1477,,0) = 0, "", _xlfn.XLOOKUP(orders!C478,customers!A477:A1477,customers!C477:C1477,,0))</f>
        <v>gdimitrioud8@chronoengine.com</v>
      </c>
      <c r="H478" t="str">
        <f>_xlfn.XLOOKUP(C478, customers!$A$1:$A$1001, customers!$G$1:$G$1001,,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4">
        <f>INDEX(products!$A$1:$G$49, MATCH(orders!$D478, products!$A$1:$A$49, 0), MATCH(orders!L$1, products!$A$1:$G$1, 0))</f>
        <v>4.4550000000000001</v>
      </c>
      <c r="M478" s="4">
        <f t="shared" si="21"/>
        <v>26.73</v>
      </c>
      <c r="N478" t="str">
        <f t="shared" si="22"/>
        <v>Excelsa</v>
      </c>
      <c r="O478" t="str">
        <f t="shared" si="23"/>
        <v>Light</v>
      </c>
      <c r="P478" t="str">
        <f>_xlfn.XLOOKUP(Orders[[#This Row],[Customer ID]], customers!$A$1:$A$1001, customers!$I$1:$I$1001,, 0)</f>
        <v>Yes</v>
      </c>
    </row>
    <row r="479" spans="1:16" x14ac:dyDescent="0.3">
      <c r="A479" t="s">
        <v>3187</v>
      </c>
      <c r="B479" s="3">
        <v>43962</v>
      </c>
      <c r="C479" t="s">
        <v>3188</v>
      </c>
      <c r="D479" t="s">
        <v>6159</v>
      </c>
      <c r="E479">
        <v>6</v>
      </c>
      <c r="F479" t="str">
        <f>_xlfn.XLOOKUP(C479,customers!$A$2:$A$1001,customers!$B$2:$B$1001,,0)</f>
        <v>Fanny Flanagan</v>
      </c>
      <c r="G479" t="str">
        <f>IF(_xlfn.XLOOKUP(orders!C479,customers!A478:A1478,customers!C478:C1478,,0) = 0, "", _xlfn.XLOOKUP(orders!C479,customers!A478:A1478,customers!C478:C1478,,0))</f>
        <v>fflanagand9@woothemes.com</v>
      </c>
      <c r="H479" t="str">
        <f>_xlfn.XLOOKUP(C479, customers!$A$1:$A$1001, customers!$G$1:$G$1001,,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4">
        <f>INDEX(products!$A$1:$G$49, MATCH(orders!$D479, products!$A$1:$A$49, 0), MATCH(orders!L$1, products!$A$1:$G$1, 0))</f>
        <v>4.3650000000000002</v>
      </c>
      <c r="M479" s="4">
        <f t="shared" si="21"/>
        <v>26.19</v>
      </c>
      <c r="N479" t="str">
        <f t="shared" si="22"/>
        <v>Liberica</v>
      </c>
      <c r="O479" t="str">
        <f t="shared" si="23"/>
        <v>Medium</v>
      </c>
      <c r="P479" t="str">
        <f>_xlfn.XLOOKUP(Orders[[#This Row],[Customer ID]], customers!$A$1:$A$1001, customers!$I$1:$I$1001,, 0)</f>
        <v>No</v>
      </c>
    </row>
    <row r="480" spans="1:16" x14ac:dyDescent="0.3">
      <c r="A480" t="s">
        <v>3193</v>
      </c>
      <c r="B480" s="3">
        <v>43624</v>
      </c>
      <c r="C480" t="s">
        <v>3194</v>
      </c>
      <c r="D480" t="s">
        <v>6177</v>
      </c>
      <c r="E480">
        <v>6</v>
      </c>
      <c r="F480" t="str">
        <f>_xlfn.XLOOKUP(C480,customers!$A$2:$A$1001,customers!$B$2:$B$1001,,0)</f>
        <v>Ailey Brash</v>
      </c>
      <c r="G480" t="str">
        <f>IF(_xlfn.XLOOKUP(orders!C480,customers!A479:A1479,customers!C479:C1479,,0) = 0, "", _xlfn.XLOOKUP(orders!C480,customers!A479:A1479,customers!C479:C1479,,0))</f>
        <v>abrashda@plala.or.jp</v>
      </c>
      <c r="H480" t="str">
        <f>_xlfn.XLOOKUP(C480, customers!$A$1:$A$1001, customers!$G$1:$G$1001,,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4">
        <f>INDEX(products!$A$1:$G$49, MATCH(orders!$D480, products!$A$1:$A$49, 0), MATCH(orders!L$1, products!$A$1:$G$1, 0))</f>
        <v>8.9499999999999993</v>
      </c>
      <c r="M480" s="4">
        <f t="shared" si="21"/>
        <v>53.699999999999996</v>
      </c>
      <c r="N480" t="str">
        <f t="shared" si="22"/>
        <v>Robusta</v>
      </c>
      <c r="O480" t="str">
        <f t="shared" si="23"/>
        <v>Dark</v>
      </c>
      <c r="P480" t="str">
        <f>_xlfn.XLOOKUP(Orders[[#This Row],[Customer ID]], customers!$A$1:$A$1001, customers!$I$1:$I$1001,, 0)</f>
        <v>Yes</v>
      </c>
    </row>
    <row r="481" spans="1:16" x14ac:dyDescent="0.3">
      <c r="A481" t="s">
        <v>3193</v>
      </c>
      <c r="B481" s="3">
        <v>43624</v>
      </c>
      <c r="C481" t="s">
        <v>3194</v>
      </c>
      <c r="D481" t="s">
        <v>6166</v>
      </c>
      <c r="E481">
        <v>4</v>
      </c>
      <c r="F481" t="str">
        <f>_xlfn.XLOOKUP(C481,customers!$A$2:$A$1001,customers!$B$2:$B$1001,,0)</f>
        <v>Ailey Brash</v>
      </c>
      <c r="G481" t="str">
        <f>IF(_xlfn.XLOOKUP(orders!C481,customers!A480:A1480,customers!C480:C1480,,0) = 0, "", _xlfn.XLOOKUP(orders!C481,customers!A480:A1480,customers!C480:C1480,,0))</f>
        <v>abrashda@plala.or.jp</v>
      </c>
      <c r="H481" t="str">
        <f>_xlfn.XLOOKUP(C481, customers!$A$1:$A$1001, customers!$G$1:$G$1001,,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4">
        <f>INDEX(products!$A$1:$G$49, MATCH(orders!$D481, products!$A$1:$A$49, 0), MATCH(orders!L$1, products!$A$1:$G$1, 0))</f>
        <v>31.624999999999996</v>
      </c>
      <c r="M481" s="4">
        <f t="shared" si="21"/>
        <v>126.49999999999999</v>
      </c>
      <c r="N481" t="str">
        <f t="shared" si="22"/>
        <v>Excelsa</v>
      </c>
      <c r="O481" t="str">
        <f t="shared" si="23"/>
        <v>Medium</v>
      </c>
      <c r="P481" t="str">
        <f>_xlfn.XLOOKUP(Orders[[#This Row],[Customer ID]], customers!$A$1:$A$1001, customers!$I$1:$I$1001,, 0)</f>
        <v>Yes</v>
      </c>
    </row>
    <row r="482" spans="1:16" x14ac:dyDescent="0.3">
      <c r="A482" t="s">
        <v>3193</v>
      </c>
      <c r="B482" s="3">
        <v>43624</v>
      </c>
      <c r="C482" t="s">
        <v>3194</v>
      </c>
      <c r="D482" t="s">
        <v>6156</v>
      </c>
      <c r="E482">
        <v>1</v>
      </c>
      <c r="F482" t="str">
        <f>_xlfn.XLOOKUP(C482,customers!$A$2:$A$1001,customers!$B$2:$B$1001,,0)</f>
        <v>Ailey Brash</v>
      </c>
      <c r="G482" t="e">
        <f>IF(_xlfn.XLOOKUP(orders!C482,customers!A481:A1481,customers!C481:C1481,,0) = 0, "", _xlfn.XLOOKUP(orders!C482,customers!A481:A1481,customers!C481:C1481,,0))</f>
        <v>#N/A</v>
      </c>
      <c r="H482" t="str">
        <f>_xlfn.XLOOKUP(C482, customers!$A$1:$A$1001, customers!$G$1:$G$1001,,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4">
        <f>INDEX(products!$A$1:$G$49, MATCH(orders!$D482, products!$A$1:$A$49, 0), MATCH(orders!L$1, products!$A$1:$G$1, 0))</f>
        <v>4.125</v>
      </c>
      <c r="M482" s="4">
        <f t="shared" si="21"/>
        <v>4.125</v>
      </c>
      <c r="N482" t="str">
        <f t="shared" si="22"/>
        <v>Excelsa</v>
      </c>
      <c r="O482" t="str">
        <f t="shared" si="23"/>
        <v>Medium</v>
      </c>
      <c r="P482" t="str">
        <f>_xlfn.XLOOKUP(Orders[[#This Row],[Customer ID]], customers!$A$1:$A$1001, customers!$I$1:$I$1001,, 0)</f>
        <v>Yes</v>
      </c>
    </row>
    <row r="483" spans="1:16" x14ac:dyDescent="0.3">
      <c r="A483" t="s">
        <v>3208</v>
      </c>
      <c r="B483" s="3">
        <v>43747</v>
      </c>
      <c r="C483" t="s">
        <v>3209</v>
      </c>
      <c r="D483" t="s">
        <v>6179</v>
      </c>
      <c r="E483">
        <v>2</v>
      </c>
      <c r="F483" t="str">
        <f>_xlfn.XLOOKUP(C483,customers!$A$2:$A$1001,customers!$B$2:$B$1001,,0)</f>
        <v>Nanny Izhakov</v>
      </c>
      <c r="G483" t="str">
        <f>IF(_xlfn.XLOOKUP(orders!C483,customers!A482:A1482,customers!C482:C1482,,0) = 0, "", _xlfn.XLOOKUP(orders!C483,customers!A482:A1482,customers!C482:C1482,,0))</f>
        <v>nizhakovdd@aol.com</v>
      </c>
      <c r="H483" t="str">
        <f>_xlfn.XLOOKUP(C483, customers!$A$1:$A$1001, customers!$G$1:$G$1001,,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4">
        <f>INDEX(products!$A$1:$G$49, MATCH(orders!$D483, products!$A$1:$A$49, 0), MATCH(orders!L$1, products!$A$1:$G$1, 0))</f>
        <v>11.95</v>
      </c>
      <c r="M483" s="4">
        <f t="shared" si="21"/>
        <v>23.9</v>
      </c>
      <c r="N483" t="str">
        <f t="shared" si="22"/>
        <v>Robusta</v>
      </c>
      <c r="O483" t="str">
        <f t="shared" si="23"/>
        <v>Light</v>
      </c>
      <c r="P483" t="str">
        <f>_xlfn.XLOOKUP(Orders[[#This Row],[Customer ID]], customers!$A$1:$A$1001, customers!$I$1:$I$1001,, 0)</f>
        <v>No</v>
      </c>
    </row>
    <row r="484" spans="1:16" x14ac:dyDescent="0.3">
      <c r="A484" t="s">
        <v>3214</v>
      </c>
      <c r="B484" s="3">
        <v>44247</v>
      </c>
      <c r="C484" t="s">
        <v>3215</v>
      </c>
      <c r="D484" t="s">
        <v>6185</v>
      </c>
      <c r="E484">
        <v>5</v>
      </c>
      <c r="F484" t="str">
        <f>_xlfn.XLOOKUP(C484,customers!$A$2:$A$1001,customers!$B$2:$B$1001,,0)</f>
        <v>Stanly Keets</v>
      </c>
      <c r="G484" t="str">
        <f>IF(_xlfn.XLOOKUP(orders!C484,customers!A483:A1483,customers!C483:C1483,,0) = 0, "", _xlfn.XLOOKUP(orders!C484,customers!A483:A1483,customers!C483:C1483,,0))</f>
        <v>skeetsde@answers.com</v>
      </c>
      <c r="H484" t="str">
        <f>_xlfn.XLOOKUP(C484, customers!$A$1:$A$1001, customers!$G$1:$G$1001,,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4">
        <f>INDEX(products!$A$1:$G$49, MATCH(orders!$D484, products!$A$1:$A$49, 0), MATCH(orders!L$1, products!$A$1:$G$1, 0))</f>
        <v>27.945</v>
      </c>
      <c r="M484" s="4">
        <f t="shared" si="21"/>
        <v>139.72499999999999</v>
      </c>
      <c r="N484" t="str">
        <f t="shared" si="22"/>
        <v>Excelsa</v>
      </c>
      <c r="O484" t="str">
        <f t="shared" si="23"/>
        <v>Dark</v>
      </c>
      <c r="P484" t="str">
        <f>_xlfn.XLOOKUP(Orders[[#This Row],[Customer ID]], customers!$A$1:$A$1001, customers!$I$1:$I$1001,, 0)</f>
        <v>Yes</v>
      </c>
    </row>
    <row r="485" spans="1:16" x14ac:dyDescent="0.3">
      <c r="A485" t="s">
        <v>3220</v>
      </c>
      <c r="B485" s="3">
        <v>43790</v>
      </c>
      <c r="C485" t="s">
        <v>3221</v>
      </c>
      <c r="D485" t="s">
        <v>6165</v>
      </c>
      <c r="E485">
        <v>2</v>
      </c>
      <c r="F485" t="str">
        <f>_xlfn.XLOOKUP(C485,customers!$A$2:$A$1001,customers!$B$2:$B$1001,,0)</f>
        <v>Orion Dyott</v>
      </c>
      <c r="G485" t="str">
        <f>IF(_xlfn.XLOOKUP(orders!C485,customers!A484:A1484,customers!C484:C1484,,0) = 0, "", _xlfn.XLOOKUP(orders!C485,customers!A484:A1484,customers!C484:C1484,,0))</f>
        <v/>
      </c>
      <c r="H485" t="str">
        <f>_xlfn.XLOOKUP(C485, customers!$A$1:$A$1001, customers!$G$1:$G$1001,,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4">
        <f>INDEX(products!$A$1:$G$49, MATCH(orders!$D485, products!$A$1:$A$49, 0), MATCH(orders!L$1, products!$A$1:$G$1, 0))</f>
        <v>29.784999999999997</v>
      </c>
      <c r="M485" s="4">
        <f t="shared" si="21"/>
        <v>59.569999999999993</v>
      </c>
      <c r="N485" t="str">
        <f t="shared" si="22"/>
        <v>Liberica</v>
      </c>
      <c r="O485" t="str">
        <f t="shared" si="23"/>
        <v>Dark</v>
      </c>
      <c r="P485" t="str">
        <f>_xlfn.XLOOKUP(Orders[[#This Row],[Customer ID]], customers!$A$1:$A$1001, customers!$I$1:$I$1001,, 0)</f>
        <v>Yes</v>
      </c>
    </row>
    <row r="486" spans="1:16" x14ac:dyDescent="0.3">
      <c r="A486" t="s">
        <v>3225</v>
      </c>
      <c r="B486" s="3">
        <v>44479</v>
      </c>
      <c r="C486" t="s">
        <v>3226</v>
      </c>
      <c r="D486" t="s">
        <v>6161</v>
      </c>
      <c r="E486">
        <v>6</v>
      </c>
      <c r="F486" t="str">
        <f>_xlfn.XLOOKUP(C486,customers!$A$2:$A$1001,customers!$B$2:$B$1001,,0)</f>
        <v>Keefer Cake</v>
      </c>
      <c r="G486" t="str">
        <f>IF(_xlfn.XLOOKUP(orders!C486,customers!A485:A1485,customers!C485:C1485,,0) = 0, "", _xlfn.XLOOKUP(orders!C486,customers!A485:A1485,customers!C485:C1485,,0))</f>
        <v>kcakedg@huffingtonpost.com</v>
      </c>
      <c r="H486" t="str">
        <f>_xlfn.XLOOKUP(C486, customers!$A$1:$A$1001, customers!$G$1:$G$1001,,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4">
        <f>INDEX(products!$A$1:$G$49, MATCH(orders!$D486, products!$A$1:$A$49, 0), MATCH(orders!L$1, products!$A$1:$G$1, 0))</f>
        <v>9.51</v>
      </c>
      <c r="M486" s="4">
        <f t="shared" si="21"/>
        <v>57.06</v>
      </c>
      <c r="N486" t="str">
        <f t="shared" si="22"/>
        <v>Liberica</v>
      </c>
      <c r="O486" t="str">
        <f t="shared" si="23"/>
        <v>Light</v>
      </c>
      <c r="P486" t="str">
        <f>_xlfn.XLOOKUP(Orders[[#This Row],[Customer ID]], customers!$A$1:$A$1001, customers!$I$1:$I$1001,, 0)</f>
        <v>No</v>
      </c>
    </row>
    <row r="487" spans="1:16" x14ac:dyDescent="0.3">
      <c r="A487" t="s">
        <v>3230</v>
      </c>
      <c r="B487" s="3">
        <v>44413</v>
      </c>
      <c r="C487" t="s">
        <v>3231</v>
      </c>
      <c r="D487" t="s">
        <v>6178</v>
      </c>
      <c r="E487">
        <v>6</v>
      </c>
      <c r="F487" t="str">
        <f>_xlfn.XLOOKUP(C487,customers!$A$2:$A$1001,customers!$B$2:$B$1001,,0)</f>
        <v>Morna Hansed</v>
      </c>
      <c r="G487" t="str">
        <f>IF(_xlfn.XLOOKUP(orders!C487,customers!A486:A1486,customers!C486:C1486,,0) = 0, "", _xlfn.XLOOKUP(orders!C487,customers!A486:A1486,customers!C486:C1486,,0))</f>
        <v>mhanseddh@instagram.com</v>
      </c>
      <c r="H487" t="str">
        <f>_xlfn.XLOOKUP(C487, customers!$A$1:$A$1001, customers!$G$1:$G$1001,,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4">
        <f>INDEX(products!$A$1:$G$49, MATCH(orders!$D487, products!$A$1:$A$49, 0), MATCH(orders!L$1, products!$A$1:$G$1, 0))</f>
        <v>3.5849999999999995</v>
      </c>
      <c r="M487" s="4">
        <f t="shared" si="21"/>
        <v>21.509999999999998</v>
      </c>
      <c r="N487" t="str">
        <f t="shared" si="22"/>
        <v>Robusta</v>
      </c>
      <c r="O487" t="str">
        <f t="shared" si="23"/>
        <v>Light</v>
      </c>
      <c r="P487" t="str">
        <f>_xlfn.XLOOKUP(Orders[[#This Row],[Customer ID]], customers!$A$1:$A$1001, customers!$I$1:$I$1001,, 0)</f>
        <v>Yes</v>
      </c>
    </row>
    <row r="488" spans="1:16" x14ac:dyDescent="0.3">
      <c r="A488" t="s">
        <v>3236</v>
      </c>
      <c r="B488" s="3">
        <v>44043</v>
      </c>
      <c r="C488" t="s">
        <v>3237</v>
      </c>
      <c r="D488" t="s">
        <v>6160</v>
      </c>
      <c r="E488">
        <v>6</v>
      </c>
      <c r="F488" t="str">
        <f>_xlfn.XLOOKUP(C488,customers!$A$2:$A$1001,customers!$B$2:$B$1001,,0)</f>
        <v>Franny Kienlein</v>
      </c>
      <c r="G488" t="str">
        <f>IF(_xlfn.XLOOKUP(orders!C488,customers!A487:A1487,customers!C487:C1487,,0) = 0, "", _xlfn.XLOOKUP(orders!C488,customers!A487:A1487,customers!C487:C1487,,0))</f>
        <v>fkienleindi@trellian.com</v>
      </c>
      <c r="H488" t="str">
        <f>_xlfn.XLOOKUP(C488, customers!$A$1:$A$1001, customers!$G$1:$G$1001,,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4">
        <f>INDEX(products!$A$1:$G$49, MATCH(orders!$D488, products!$A$1:$A$49, 0), MATCH(orders!L$1, products!$A$1:$G$1, 0))</f>
        <v>8.73</v>
      </c>
      <c r="M488" s="4">
        <f t="shared" si="21"/>
        <v>52.38</v>
      </c>
      <c r="N488" t="str">
        <f t="shared" si="22"/>
        <v>Liberica</v>
      </c>
      <c r="O488" t="str">
        <f t="shared" si="23"/>
        <v>Medium</v>
      </c>
      <c r="P488" t="str">
        <f>_xlfn.XLOOKUP(Orders[[#This Row],[Customer ID]], customers!$A$1:$A$1001, customers!$I$1:$I$1001,, 0)</f>
        <v>Yes</v>
      </c>
    </row>
    <row r="489" spans="1:16" x14ac:dyDescent="0.3">
      <c r="A489" t="s">
        <v>3242</v>
      </c>
      <c r="B489" s="3">
        <v>44093</v>
      </c>
      <c r="C489" t="s">
        <v>3243</v>
      </c>
      <c r="D489" t="s">
        <v>6183</v>
      </c>
      <c r="E489">
        <v>6</v>
      </c>
      <c r="F489" t="str">
        <f>_xlfn.XLOOKUP(C489,customers!$A$2:$A$1001,customers!$B$2:$B$1001,,0)</f>
        <v>Klarika Egglestone</v>
      </c>
      <c r="G489" t="str">
        <f>IF(_xlfn.XLOOKUP(orders!C489,customers!A488:A1488,customers!C488:C1488,,0) = 0, "", _xlfn.XLOOKUP(orders!C489,customers!A488:A1488,customers!C488:C1488,,0))</f>
        <v>kegglestonedj@sphinn.com</v>
      </c>
      <c r="H489" t="str">
        <f>_xlfn.XLOOKUP(C489, customers!$A$1:$A$1001, customers!$G$1:$G$1001,,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4">
        <f>INDEX(products!$A$1:$G$49, MATCH(orders!$D489, products!$A$1:$A$49, 0), MATCH(orders!L$1, products!$A$1:$G$1, 0))</f>
        <v>12.15</v>
      </c>
      <c r="M489" s="4">
        <f t="shared" si="21"/>
        <v>72.900000000000006</v>
      </c>
      <c r="N489" t="str">
        <f t="shared" si="22"/>
        <v>Excelsa</v>
      </c>
      <c r="O489" t="str">
        <f t="shared" si="23"/>
        <v>Dark</v>
      </c>
      <c r="P489" t="str">
        <f>_xlfn.XLOOKUP(Orders[[#This Row],[Customer ID]], customers!$A$1:$A$1001, customers!$I$1:$I$1001,, 0)</f>
        <v>No</v>
      </c>
    </row>
    <row r="490" spans="1:16" x14ac:dyDescent="0.3">
      <c r="A490" t="s">
        <v>3248</v>
      </c>
      <c r="B490" s="3">
        <v>43954</v>
      </c>
      <c r="C490" t="s">
        <v>3249</v>
      </c>
      <c r="D490" t="s">
        <v>6174</v>
      </c>
      <c r="E490">
        <v>5</v>
      </c>
      <c r="F490" t="str">
        <f>_xlfn.XLOOKUP(C490,customers!$A$2:$A$1001,customers!$B$2:$B$1001,,0)</f>
        <v>Becky Semkins</v>
      </c>
      <c r="G490" t="str">
        <f>IF(_xlfn.XLOOKUP(orders!C490,customers!A489:A1489,customers!C489:C1489,,0) = 0, "", _xlfn.XLOOKUP(orders!C490,customers!A489:A1489,customers!C489:C1489,,0))</f>
        <v>bsemkinsdk@unc.edu</v>
      </c>
      <c r="H490" t="str">
        <f>_xlfn.XLOOKUP(C490, customers!$A$1:$A$1001, customers!$G$1:$G$1001,,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4">
        <f>INDEX(products!$A$1:$G$49, MATCH(orders!$D490, products!$A$1:$A$49, 0), MATCH(orders!L$1, products!$A$1:$G$1, 0))</f>
        <v>2.9849999999999999</v>
      </c>
      <c r="M490" s="4">
        <f t="shared" si="21"/>
        <v>14.924999999999999</v>
      </c>
      <c r="N490" t="str">
        <f t="shared" si="22"/>
        <v>Robusta</v>
      </c>
      <c r="O490" t="str">
        <f t="shared" si="23"/>
        <v>Medium</v>
      </c>
      <c r="P490" t="str">
        <f>_xlfn.XLOOKUP(Orders[[#This Row],[Customer ID]], customers!$A$1:$A$1001, customers!$I$1:$I$1001,, 0)</f>
        <v>Yes</v>
      </c>
    </row>
    <row r="491" spans="1:16" x14ac:dyDescent="0.3">
      <c r="A491" t="s">
        <v>3254</v>
      </c>
      <c r="B491" s="3">
        <v>43654</v>
      </c>
      <c r="C491" t="s">
        <v>3255</v>
      </c>
      <c r="D491" t="s">
        <v>6170</v>
      </c>
      <c r="E491">
        <v>6</v>
      </c>
      <c r="F491" t="str">
        <f>_xlfn.XLOOKUP(C491,customers!$A$2:$A$1001,customers!$B$2:$B$1001,,0)</f>
        <v>Sean Lorenzetti</v>
      </c>
      <c r="G491" t="str">
        <f>IF(_xlfn.XLOOKUP(orders!C491,customers!A490:A1490,customers!C490:C1490,,0) = 0, "", _xlfn.XLOOKUP(orders!C491,customers!A490:A1490,customers!C490:C1490,,0))</f>
        <v>slorenzettidl@is.gd</v>
      </c>
      <c r="H491" t="str">
        <f>_xlfn.XLOOKUP(C491, customers!$A$1:$A$1001, customers!$G$1:$G$1001,,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4">
        <f>INDEX(products!$A$1:$G$49, MATCH(orders!$D491, products!$A$1:$A$49, 0), MATCH(orders!L$1, products!$A$1:$G$1, 0))</f>
        <v>15.85</v>
      </c>
      <c r="M491" s="4">
        <f t="shared" si="21"/>
        <v>95.1</v>
      </c>
      <c r="N491" t="str">
        <f t="shared" si="22"/>
        <v>Liberica</v>
      </c>
      <c r="O491" t="str">
        <f t="shared" si="23"/>
        <v>Light</v>
      </c>
      <c r="P491" t="str">
        <f>_xlfn.XLOOKUP(Orders[[#This Row],[Customer ID]], customers!$A$1:$A$1001, customers!$I$1:$I$1001,, 0)</f>
        <v>No</v>
      </c>
    </row>
    <row r="492" spans="1:16" x14ac:dyDescent="0.3">
      <c r="A492" t="s">
        <v>3260</v>
      </c>
      <c r="B492" s="3">
        <v>43764</v>
      </c>
      <c r="C492" t="s">
        <v>3261</v>
      </c>
      <c r="D492" t="s">
        <v>6169</v>
      </c>
      <c r="E492">
        <v>2</v>
      </c>
      <c r="F492" t="str">
        <f>_xlfn.XLOOKUP(C492,customers!$A$2:$A$1001,customers!$B$2:$B$1001,,0)</f>
        <v>Bob Giannazzi</v>
      </c>
      <c r="G492" t="str">
        <f>IF(_xlfn.XLOOKUP(orders!C492,customers!A491:A1491,customers!C491:C1491,,0) = 0, "", _xlfn.XLOOKUP(orders!C492,customers!A491:A1491,customers!C491:C1491,,0))</f>
        <v>bgiannazzidm@apple.com</v>
      </c>
      <c r="H492" t="str">
        <f>_xlfn.XLOOKUP(C492, customers!$A$1:$A$1001, customers!$G$1:$G$1001,,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4">
        <f>INDEX(products!$A$1:$G$49, MATCH(orders!$D492, products!$A$1:$A$49, 0), MATCH(orders!L$1, products!$A$1:$G$1, 0))</f>
        <v>7.77</v>
      </c>
      <c r="M492" s="4">
        <f t="shared" si="21"/>
        <v>15.54</v>
      </c>
      <c r="N492" t="str">
        <f t="shared" si="22"/>
        <v>Liberica</v>
      </c>
      <c r="O492" t="str">
        <f t="shared" si="23"/>
        <v>Dark</v>
      </c>
      <c r="P492" t="str">
        <f>_xlfn.XLOOKUP(Orders[[#This Row],[Customer ID]], customers!$A$1:$A$1001, customers!$I$1:$I$1001,, 0)</f>
        <v>No</v>
      </c>
    </row>
    <row r="493" spans="1:16" x14ac:dyDescent="0.3">
      <c r="A493" t="s">
        <v>3266</v>
      </c>
      <c r="B493" s="3">
        <v>44101</v>
      </c>
      <c r="C493" t="s">
        <v>3267</v>
      </c>
      <c r="D493" t="s">
        <v>6150</v>
      </c>
      <c r="E493">
        <v>6</v>
      </c>
      <c r="F493" t="str">
        <f>_xlfn.XLOOKUP(C493,customers!$A$2:$A$1001,customers!$B$2:$B$1001,,0)</f>
        <v>Kendra Backshell</v>
      </c>
      <c r="G493" t="str">
        <f>IF(_xlfn.XLOOKUP(orders!C493,customers!A492:A1492,customers!C492:C1492,,0) = 0, "", _xlfn.XLOOKUP(orders!C493,customers!A492:A1492,customers!C492:C1492,,0))</f>
        <v/>
      </c>
      <c r="H493" t="str">
        <f>_xlfn.XLOOKUP(C493, customers!$A$1:$A$1001, customers!$G$1:$G$1001,,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4">
        <f>INDEX(products!$A$1:$G$49, MATCH(orders!$D493, products!$A$1:$A$49, 0), MATCH(orders!L$1, products!$A$1:$G$1, 0))</f>
        <v>3.8849999999999998</v>
      </c>
      <c r="M493" s="4">
        <f t="shared" si="21"/>
        <v>23.31</v>
      </c>
      <c r="N493" t="str">
        <f t="shared" si="22"/>
        <v>Liberica</v>
      </c>
      <c r="O493" t="str">
        <f t="shared" si="23"/>
        <v>Dark</v>
      </c>
      <c r="P493" t="str">
        <f>_xlfn.XLOOKUP(Orders[[#This Row],[Customer ID]], customers!$A$1:$A$1001, customers!$I$1:$I$1001,, 0)</f>
        <v>No</v>
      </c>
    </row>
    <row r="494" spans="1:16" x14ac:dyDescent="0.3">
      <c r="A494" t="s">
        <v>3271</v>
      </c>
      <c r="B494" s="3">
        <v>44620</v>
      </c>
      <c r="C494" t="s">
        <v>3272</v>
      </c>
      <c r="D494" t="s">
        <v>6156</v>
      </c>
      <c r="E494">
        <v>1</v>
      </c>
      <c r="F494" t="str">
        <f>_xlfn.XLOOKUP(C494,customers!$A$2:$A$1001,customers!$B$2:$B$1001,,0)</f>
        <v>Uriah Lethbrig</v>
      </c>
      <c r="G494" t="str">
        <f>IF(_xlfn.XLOOKUP(orders!C494,customers!A493:A1493,customers!C493:C1493,,0) = 0, "", _xlfn.XLOOKUP(orders!C494,customers!A493:A1493,customers!C493:C1493,,0))</f>
        <v>ulethbrigdo@hc360.com</v>
      </c>
      <c r="H494" t="str">
        <f>_xlfn.XLOOKUP(C494, customers!$A$1:$A$1001, customers!$G$1:$G$1001,,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4">
        <f>INDEX(products!$A$1:$G$49, MATCH(orders!$D494, products!$A$1:$A$49, 0), MATCH(orders!L$1, products!$A$1:$G$1, 0))</f>
        <v>4.125</v>
      </c>
      <c r="M494" s="4">
        <f t="shared" si="21"/>
        <v>4.125</v>
      </c>
      <c r="N494" t="str">
        <f t="shared" si="22"/>
        <v>Excelsa</v>
      </c>
      <c r="O494" t="str">
        <f t="shared" si="23"/>
        <v>Medium</v>
      </c>
      <c r="P494" t="str">
        <f>_xlfn.XLOOKUP(Orders[[#This Row],[Customer ID]], customers!$A$1:$A$1001, customers!$I$1:$I$1001,, 0)</f>
        <v>Yes</v>
      </c>
    </row>
    <row r="495" spans="1:16" x14ac:dyDescent="0.3">
      <c r="A495" t="s">
        <v>3277</v>
      </c>
      <c r="B495" s="3">
        <v>44090</v>
      </c>
      <c r="C495" t="s">
        <v>3278</v>
      </c>
      <c r="D495" t="s">
        <v>6146</v>
      </c>
      <c r="E495">
        <v>6</v>
      </c>
      <c r="F495" t="str">
        <f>_xlfn.XLOOKUP(C495,customers!$A$2:$A$1001,customers!$B$2:$B$1001,,0)</f>
        <v>Sky Farnish</v>
      </c>
      <c r="G495" t="str">
        <f>IF(_xlfn.XLOOKUP(orders!C495,customers!A494:A1494,customers!C494:C1494,,0) = 0, "", _xlfn.XLOOKUP(orders!C495,customers!A494:A1494,customers!C494:C1494,,0))</f>
        <v>sfarnishdp@dmoz.org</v>
      </c>
      <c r="H495" t="str">
        <f>_xlfn.XLOOKUP(C495, customers!$A$1:$A$1001, customers!$G$1:$G$1001,,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4">
        <f>INDEX(products!$A$1:$G$49, MATCH(orders!$D495, products!$A$1:$A$49, 0), MATCH(orders!L$1, products!$A$1:$G$1, 0))</f>
        <v>5.97</v>
      </c>
      <c r="M495" s="4">
        <f t="shared" si="21"/>
        <v>35.82</v>
      </c>
      <c r="N495" t="str">
        <f t="shared" si="22"/>
        <v>Robusta</v>
      </c>
      <c r="O495" t="str">
        <f t="shared" si="23"/>
        <v>Medium</v>
      </c>
      <c r="P495" t="str">
        <f>_xlfn.XLOOKUP(Orders[[#This Row],[Customer ID]], customers!$A$1:$A$1001, customers!$I$1:$I$1001,, 0)</f>
        <v>No</v>
      </c>
    </row>
    <row r="496" spans="1:16" x14ac:dyDescent="0.3">
      <c r="A496" t="s">
        <v>3283</v>
      </c>
      <c r="B496" s="3">
        <v>44132</v>
      </c>
      <c r="C496" t="s">
        <v>3284</v>
      </c>
      <c r="D496" t="s">
        <v>6170</v>
      </c>
      <c r="E496">
        <v>2</v>
      </c>
      <c r="F496" t="str">
        <f>_xlfn.XLOOKUP(C496,customers!$A$2:$A$1001,customers!$B$2:$B$1001,,0)</f>
        <v>Felicia Jecock</v>
      </c>
      <c r="G496" t="str">
        <f>IF(_xlfn.XLOOKUP(orders!C496,customers!A495:A1495,customers!C495:C1495,,0) = 0, "", _xlfn.XLOOKUP(orders!C496,customers!A495:A1495,customers!C495:C1495,,0))</f>
        <v>fjecockdq@unicef.org</v>
      </c>
      <c r="H496" t="str">
        <f>_xlfn.XLOOKUP(C496, customers!$A$1:$A$1001, customers!$G$1:$G$1001,,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4">
        <f>INDEX(products!$A$1:$G$49, MATCH(orders!$D496, products!$A$1:$A$49, 0), MATCH(orders!L$1, products!$A$1:$G$1, 0))</f>
        <v>15.85</v>
      </c>
      <c r="M496" s="4">
        <f t="shared" si="21"/>
        <v>31.7</v>
      </c>
      <c r="N496" t="str">
        <f t="shared" si="22"/>
        <v>Liberica</v>
      </c>
      <c r="O496" t="str">
        <f t="shared" si="23"/>
        <v>Light</v>
      </c>
      <c r="P496" t="str">
        <f>_xlfn.XLOOKUP(Orders[[#This Row],[Customer ID]], customers!$A$1:$A$1001, customers!$I$1:$I$1001,, 0)</f>
        <v>No</v>
      </c>
    </row>
    <row r="497" spans="1:16" x14ac:dyDescent="0.3">
      <c r="A497" t="s">
        <v>3289</v>
      </c>
      <c r="B497" s="3">
        <v>43710</v>
      </c>
      <c r="C497" t="s">
        <v>3290</v>
      </c>
      <c r="D497" t="s">
        <v>6170</v>
      </c>
      <c r="E497">
        <v>5</v>
      </c>
      <c r="F497" t="str">
        <f>_xlfn.XLOOKUP(C497,customers!$A$2:$A$1001,customers!$B$2:$B$1001,,0)</f>
        <v>Currey MacAllister</v>
      </c>
      <c r="G497" t="str">
        <f>IF(_xlfn.XLOOKUP(orders!C497,customers!A496:A1496,customers!C496:C1496,,0) = 0, "", _xlfn.XLOOKUP(orders!C497,customers!A496:A1496,customers!C496:C1496,,0))</f>
        <v/>
      </c>
      <c r="H497" t="str">
        <f>_xlfn.XLOOKUP(C497, customers!$A$1:$A$1001, customers!$G$1:$G$1001,,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4">
        <f>INDEX(products!$A$1:$G$49, MATCH(orders!$D497, products!$A$1:$A$49, 0), MATCH(orders!L$1, products!$A$1:$G$1, 0))</f>
        <v>15.85</v>
      </c>
      <c r="M497" s="4">
        <f t="shared" si="21"/>
        <v>79.25</v>
      </c>
      <c r="N497" t="str">
        <f t="shared" si="22"/>
        <v>Liberica</v>
      </c>
      <c r="O497" t="str">
        <f t="shared" si="23"/>
        <v>Light</v>
      </c>
      <c r="P497" t="str">
        <f>_xlfn.XLOOKUP(Orders[[#This Row],[Customer ID]], customers!$A$1:$A$1001, customers!$I$1:$I$1001,, 0)</f>
        <v>Yes</v>
      </c>
    </row>
    <row r="498" spans="1:16" x14ac:dyDescent="0.3">
      <c r="A498" t="s">
        <v>3294</v>
      </c>
      <c r="B498" s="3">
        <v>44438</v>
      </c>
      <c r="C498" t="s">
        <v>3295</v>
      </c>
      <c r="D498" t="s">
        <v>6153</v>
      </c>
      <c r="E498">
        <v>3</v>
      </c>
      <c r="F498" t="str">
        <f>_xlfn.XLOOKUP(C498,customers!$A$2:$A$1001,customers!$B$2:$B$1001,,0)</f>
        <v>Hamlen Pallister</v>
      </c>
      <c r="G498" t="str">
        <f>IF(_xlfn.XLOOKUP(orders!C498,customers!A497:A1497,customers!C497:C1497,,0) = 0, "", _xlfn.XLOOKUP(orders!C498,customers!A497:A1497,customers!C497:C1497,,0))</f>
        <v>hpallisterds@ning.com</v>
      </c>
      <c r="H498" t="str">
        <f>_xlfn.XLOOKUP(C498, customers!$A$1:$A$1001, customers!$G$1:$G$1001,,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4">
        <f>INDEX(products!$A$1:$G$49, MATCH(orders!$D498, products!$A$1:$A$49, 0), MATCH(orders!L$1, products!$A$1:$G$1, 0))</f>
        <v>3.645</v>
      </c>
      <c r="M498" s="4">
        <f t="shared" si="21"/>
        <v>10.935</v>
      </c>
      <c r="N498" t="str">
        <f t="shared" si="22"/>
        <v>Excelsa</v>
      </c>
      <c r="O498" t="str">
        <f t="shared" si="23"/>
        <v>Dark</v>
      </c>
      <c r="P498" t="str">
        <f>_xlfn.XLOOKUP(Orders[[#This Row],[Customer ID]], customers!$A$1:$A$1001, customers!$I$1:$I$1001,, 0)</f>
        <v>No</v>
      </c>
    </row>
    <row r="499" spans="1:16" x14ac:dyDescent="0.3">
      <c r="A499" t="s">
        <v>3300</v>
      </c>
      <c r="B499" s="3">
        <v>44351</v>
      </c>
      <c r="C499" t="s">
        <v>3301</v>
      </c>
      <c r="D499" t="s">
        <v>6147</v>
      </c>
      <c r="E499">
        <v>4</v>
      </c>
      <c r="F499" t="str">
        <f>_xlfn.XLOOKUP(C499,customers!$A$2:$A$1001,customers!$B$2:$B$1001,,0)</f>
        <v>Chantal Mersh</v>
      </c>
      <c r="G499" t="str">
        <f>IF(_xlfn.XLOOKUP(orders!C499,customers!A498:A1498,customers!C498:C1498,,0) = 0, "", _xlfn.XLOOKUP(orders!C499,customers!A498:A1498,customers!C498:C1498,,0))</f>
        <v>cmershdt@drupal.org</v>
      </c>
      <c r="H499" t="str">
        <f>_xlfn.XLOOKUP(C499, customers!$A$1:$A$1001, customers!$G$1:$G$1001,,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4">
        <f>INDEX(products!$A$1:$G$49, MATCH(orders!$D499, products!$A$1:$A$49, 0), MATCH(orders!L$1, products!$A$1:$G$1, 0))</f>
        <v>9.9499999999999993</v>
      </c>
      <c r="M499" s="4">
        <f t="shared" si="21"/>
        <v>39.799999999999997</v>
      </c>
      <c r="N499" t="str">
        <f t="shared" si="22"/>
        <v>Arabica</v>
      </c>
      <c r="O499" t="str">
        <f t="shared" si="23"/>
        <v>Dark</v>
      </c>
      <c r="P499" t="str">
        <f>_xlfn.XLOOKUP(Orders[[#This Row],[Customer ID]], customers!$A$1:$A$1001, customers!$I$1:$I$1001,, 0)</f>
        <v>No</v>
      </c>
    </row>
    <row r="500" spans="1:16" x14ac:dyDescent="0.3">
      <c r="A500" t="s">
        <v>3307</v>
      </c>
      <c r="B500" s="3">
        <v>44159</v>
      </c>
      <c r="C500" t="s">
        <v>3368</v>
      </c>
      <c r="D500" t="s">
        <v>6138</v>
      </c>
      <c r="E500">
        <v>5</v>
      </c>
      <c r="F500" t="str">
        <f>_xlfn.XLOOKUP(C500,customers!$A$2:$A$1001,customers!$B$2:$B$1001,,0)</f>
        <v>Marja Urion</v>
      </c>
      <c r="G500" t="str">
        <f>IF(_xlfn.XLOOKUP(orders!C500,customers!A499:A1499,customers!C499:C1499,,0) = 0, "", _xlfn.XLOOKUP(orders!C500,customers!A499:A1499,customers!C499:C1499,,0))</f>
        <v>murione5@alexa.com</v>
      </c>
      <c r="H500" t="str">
        <f>_xlfn.XLOOKUP(C500, customers!$A$1:$A$1001, customers!$G$1:$G$1001,,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4">
        <f>INDEX(products!$A$1:$G$49, MATCH(orders!$D500, products!$A$1:$A$49, 0), MATCH(orders!L$1, products!$A$1:$G$1, 0))</f>
        <v>9.9499999999999993</v>
      </c>
      <c r="M500" s="4">
        <f t="shared" si="21"/>
        <v>49.75</v>
      </c>
      <c r="N500" t="str">
        <f t="shared" si="22"/>
        <v>Robusta</v>
      </c>
      <c r="O500" t="str">
        <f t="shared" si="23"/>
        <v>Medium</v>
      </c>
      <c r="P500" t="str">
        <f>_xlfn.XLOOKUP(Orders[[#This Row],[Customer ID]], customers!$A$1:$A$1001, customers!$I$1:$I$1001,, 0)</f>
        <v>Yes</v>
      </c>
    </row>
    <row r="501" spans="1:16" x14ac:dyDescent="0.3">
      <c r="A501" t="s">
        <v>3313</v>
      </c>
      <c r="B501" s="3">
        <v>44003</v>
      </c>
      <c r="C501" t="s">
        <v>3314</v>
      </c>
      <c r="D501" t="s">
        <v>6163</v>
      </c>
      <c r="E501">
        <v>3</v>
      </c>
      <c r="F501" t="str">
        <f>_xlfn.XLOOKUP(C501,customers!$A$2:$A$1001,customers!$B$2:$B$1001,,0)</f>
        <v>Malynda Purbrick</v>
      </c>
      <c r="G501" t="str">
        <f>IF(_xlfn.XLOOKUP(orders!C501,customers!A500:A1500,customers!C500:C1500,,0) = 0, "", _xlfn.XLOOKUP(orders!C501,customers!A500:A1500,customers!C500:C1500,,0))</f>
        <v/>
      </c>
      <c r="H501" t="str">
        <f>_xlfn.XLOOKUP(C501, customers!$A$1:$A$1001, customers!$G$1:$G$1001,,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4">
        <f>INDEX(products!$A$1:$G$49, MATCH(orders!$D501, products!$A$1:$A$49, 0), MATCH(orders!L$1, products!$A$1:$G$1, 0))</f>
        <v>2.6849999999999996</v>
      </c>
      <c r="M501" s="4">
        <f t="shared" si="21"/>
        <v>8.0549999999999997</v>
      </c>
      <c r="N501" t="str">
        <f t="shared" si="22"/>
        <v>Robusta</v>
      </c>
      <c r="O501" t="str">
        <f t="shared" si="23"/>
        <v>Dark</v>
      </c>
      <c r="P501" t="str">
        <f>_xlfn.XLOOKUP(Orders[[#This Row],[Customer ID]], customers!$A$1:$A$1001, customers!$I$1:$I$1001,, 0)</f>
        <v>Yes</v>
      </c>
    </row>
    <row r="502" spans="1:16" x14ac:dyDescent="0.3">
      <c r="A502" t="s">
        <v>3318</v>
      </c>
      <c r="B502" s="3">
        <v>44025</v>
      </c>
      <c r="C502" t="s">
        <v>3319</v>
      </c>
      <c r="D502" t="s">
        <v>6179</v>
      </c>
      <c r="E502">
        <v>4</v>
      </c>
      <c r="F502" t="str">
        <f>_xlfn.XLOOKUP(C502,customers!$A$2:$A$1001,customers!$B$2:$B$1001,,0)</f>
        <v>Alf Housaman</v>
      </c>
      <c r="G502" t="str">
        <f>IF(_xlfn.XLOOKUP(orders!C502,customers!A501:A1501,customers!C501:C1501,,0) = 0, "", _xlfn.XLOOKUP(orders!C502,customers!A501:A1501,customers!C501:C1501,,0))</f>
        <v/>
      </c>
      <c r="H502" t="str">
        <f>_xlfn.XLOOKUP(C502, customers!$A$1:$A$1001, customers!$G$1:$G$1001,,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4">
        <f>INDEX(products!$A$1:$G$49, MATCH(orders!$D502, products!$A$1:$A$49, 0), MATCH(orders!L$1, products!$A$1:$G$1, 0))</f>
        <v>11.95</v>
      </c>
      <c r="M502" s="4">
        <f t="shared" si="21"/>
        <v>47.8</v>
      </c>
      <c r="N502" t="str">
        <f t="shared" si="22"/>
        <v>Robusta</v>
      </c>
      <c r="O502" t="str">
        <f t="shared" si="23"/>
        <v>Light</v>
      </c>
      <c r="P502" t="str">
        <f>_xlfn.XLOOKUP(Orders[[#This Row],[Customer ID]], customers!$A$1:$A$1001, customers!$I$1:$I$1001,, 0)</f>
        <v>No</v>
      </c>
    </row>
    <row r="503" spans="1:16" x14ac:dyDescent="0.3">
      <c r="A503" t="s">
        <v>3323</v>
      </c>
      <c r="B503" s="3">
        <v>43467</v>
      </c>
      <c r="C503" t="s">
        <v>3324</v>
      </c>
      <c r="D503" t="s">
        <v>6174</v>
      </c>
      <c r="E503">
        <v>4</v>
      </c>
      <c r="F503" t="str">
        <f>_xlfn.XLOOKUP(C503,customers!$A$2:$A$1001,customers!$B$2:$B$1001,,0)</f>
        <v>Gladi Ducker</v>
      </c>
      <c r="G503" t="str">
        <f>IF(_xlfn.XLOOKUP(orders!C503,customers!A502:A1502,customers!C502:C1502,,0) = 0, "", _xlfn.XLOOKUP(orders!C503,customers!A502:A1502,customers!C502:C1502,,0))</f>
        <v>gduckerdx@patch.com</v>
      </c>
      <c r="H503" t="str">
        <f>_xlfn.XLOOKUP(C503, customers!$A$1:$A$1001, customers!$G$1:$G$1001,,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4">
        <f>INDEX(products!$A$1:$G$49, MATCH(orders!$D503, products!$A$1:$A$49, 0), MATCH(orders!L$1, products!$A$1:$G$1, 0))</f>
        <v>2.9849999999999999</v>
      </c>
      <c r="M503" s="4">
        <f t="shared" si="21"/>
        <v>11.94</v>
      </c>
      <c r="N503" t="str">
        <f t="shared" si="22"/>
        <v>Robusta</v>
      </c>
      <c r="O503" t="str">
        <f t="shared" si="23"/>
        <v>Medium</v>
      </c>
      <c r="P503" t="str">
        <f>_xlfn.XLOOKUP(Orders[[#This Row],[Customer ID]], customers!$A$1:$A$1001, customers!$I$1:$I$1001,, 0)</f>
        <v>No</v>
      </c>
    </row>
    <row r="504" spans="1:16" x14ac:dyDescent="0.3">
      <c r="A504" t="s">
        <v>3323</v>
      </c>
      <c r="B504" s="3">
        <v>43467</v>
      </c>
      <c r="C504" t="s">
        <v>3324</v>
      </c>
      <c r="D504" t="s">
        <v>6156</v>
      </c>
      <c r="E504">
        <v>4</v>
      </c>
      <c r="F504" t="str">
        <f>_xlfn.XLOOKUP(C504,customers!$A$2:$A$1001,customers!$B$2:$B$1001,,0)</f>
        <v>Gladi Ducker</v>
      </c>
      <c r="G504" t="str">
        <f>IF(_xlfn.XLOOKUP(orders!C504,customers!A503:A1503,customers!C503:C1503,,0) = 0, "", _xlfn.XLOOKUP(orders!C504,customers!A503:A1503,customers!C503:C1503,,0))</f>
        <v>gduckerdx@patch.com</v>
      </c>
      <c r="H504" t="str">
        <f>_xlfn.XLOOKUP(C504, customers!$A$1:$A$1001, customers!$G$1:$G$1001,,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4">
        <f>INDEX(products!$A$1:$G$49, MATCH(orders!$D504, products!$A$1:$A$49, 0), MATCH(orders!L$1, products!$A$1:$G$1, 0))</f>
        <v>4.125</v>
      </c>
      <c r="M504" s="4">
        <f t="shared" si="21"/>
        <v>16.5</v>
      </c>
      <c r="N504" t="str">
        <f t="shared" si="22"/>
        <v>Excelsa</v>
      </c>
      <c r="O504" t="str">
        <f t="shared" si="23"/>
        <v>Medium</v>
      </c>
      <c r="P504" t="str">
        <f>_xlfn.XLOOKUP(Orders[[#This Row],[Customer ID]], customers!$A$1:$A$1001, customers!$I$1:$I$1001,, 0)</f>
        <v>No</v>
      </c>
    </row>
    <row r="505" spans="1:16" x14ac:dyDescent="0.3">
      <c r="A505" t="s">
        <v>3323</v>
      </c>
      <c r="B505" s="3">
        <v>43467</v>
      </c>
      <c r="C505" t="s">
        <v>3324</v>
      </c>
      <c r="D505" t="s">
        <v>6143</v>
      </c>
      <c r="E505">
        <v>4</v>
      </c>
      <c r="F505" t="str">
        <f>_xlfn.XLOOKUP(C505,customers!$A$2:$A$1001,customers!$B$2:$B$1001,,0)</f>
        <v>Gladi Ducker</v>
      </c>
      <c r="G505" t="e">
        <f>IF(_xlfn.XLOOKUP(orders!C505,customers!A504:A1504,customers!C504:C1504,,0) = 0, "", _xlfn.XLOOKUP(orders!C505,customers!A504:A1504,customers!C504:C1504,,0))</f>
        <v>#N/A</v>
      </c>
      <c r="H505" t="str">
        <f>_xlfn.XLOOKUP(C505, customers!$A$1:$A$1001, customers!$G$1:$G$1001,,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4">
        <f>INDEX(products!$A$1:$G$49, MATCH(orders!$D505, products!$A$1:$A$49, 0), MATCH(orders!L$1, products!$A$1:$G$1, 0))</f>
        <v>12.95</v>
      </c>
      <c r="M505" s="4">
        <f t="shared" si="21"/>
        <v>51.8</v>
      </c>
      <c r="N505" t="str">
        <f t="shared" si="22"/>
        <v>Liberica</v>
      </c>
      <c r="O505" t="str">
        <f t="shared" si="23"/>
        <v>Dark</v>
      </c>
      <c r="P505" t="str">
        <f>_xlfn.XLOOKUP(Orders[[#This Row],[Customer ID]], customers!$A$1:$A$1001, customers!$I$1:$I$1001,, 0)</f>
        <v>No</v>
      </c>
    </row>
    <row r="506" spans="1:16" x14ac:dyDescent="0.3">
      <c r="A506" t="s">
        <v>3323</v>
      </c>
      <c r="B506" s="3">
        <v>43467</v>
      </c>
      <c r="C506" t="s">
        <v>3324</v>
      </c>
      <c r="D506" t="s">
        <v>6145</v>
      </c>
      <c r="E506">
        <v>3</v>
      </c>
      <c r="F506" t="str">
        <f>_xlfn.XLOOKUP(C506,customers!$A$2:$A$1001,customers!$B$2:$B$1001,,0)</f>
        <v>Gladi Ducker</v>
      </c>
      <c r="G506" t="e">
        <f>IF(_xlfn.XLOOKUP(orders!C506,customers!A505:A1505,customers!C505:C1505,,0) = 0, "", _xlfn.XLOOKUP(orders!C506,customers!A505:A1505,customers!C505:C1505,,0))</f>
        <v>#N/A</v>
      </c>
      <c r="H506" t="str">
        <f>_xlfn.XLOOKUP(C506, customers!$A$1:$A$1001, customers!$G$1:$G$1001,,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4">
        <f>INDEX(products!$A$1:$G$49, MATCH(orders!$D506, products!$A$1:$A$49, 0), MATCH(orders!L$1, products!$A$1:$G$1, 0))</f>
        <v>4.7549999999999999</v>
      </c>
      <c r="M506" s="4">
        <f t="shared" si="21"/>
        <v>14.265000000000001</v>
      </c>
      <c r="N506" t="str">
        <f t="shared" si="22"/>
        <v>Liberica</v>
      </c>
      <c r="O506" t="str">
        <f t="shared" si="23"/>
        <v>Light</v>
      </c>
      <c r="P506" t="str">
        <f>_xlfn.XLOOKUP(Orders[[#This Row],[Customer ID]], customers!$A$1:$A$1001, customers!$I$1:$I$1001,, 0)</f>
        <v>No</v>
      </c>
    </row>
    <row r="507" spans="1:16" x14ac:dyDescent="0.3">
      <c r="A507" t="s">
        <v>3343</v>
      </c>
      <c r="B507" s="3">
        <v>44609</v>
      </c>
      <c r="C507" t="s">
        <v>3344</v>
      </c>
      <c r="D507" t="s">
        <v>6159</v>
      </c>
      <c r="E507">
        <v>6</v>
      </c>
      <c r="F507" t="str">
        <f>_xlfn.XLOOKUP(C507,customers!$A$2:$A$1001,customers!$B$2:$B$1001,,0)</f>
        <v>Wain Stearley</v>
      </c>
      <c r="G507" t="str">
        <f>IF(_xlfn.XLOOKUP(orders!C507,customers!A506:A1506,customers!C506:C1506,,0) = 0, "", _xlfn.XLOOKUP(orders!C507,customers!A506:A1506,customers!C506:C1506,,0))</f>
        <v>wstearleye1@census.gov</v>
      </c>
      <c r="H507" t="str">
        <f>_xlfn.XLOOKUP(C507, customers!$A$1:$A$1001, customers!$G$1:$G$1001,,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4">
        <f>INDEX(products!$A$1:$G$49, MATCH(orders!$D507, products!$A$1:$A$49, 0), MATCH(orders!L$1, products!$A$1:$G$1, 0))</f>
        <v>4.3650000000000002</v>
      </c>
      <c r="M507" s="4">
        <f t="shared" si="21"/>
        <v>26.19</v>
      </c>
      <c r="N507" t="str">
        <f t="shared" si="22"/>
        <v>Liberica</v>
      </c>
      <c r="O507" t="str">
        <f t="shared" si="23"/>
        <v>Medium</v>
      </c>
      <c r="P507" t="str">
        <f>_xlfn.XLOOKUP(Orders[[#This Row],[Customer ID]], customers!$A$1:$A$1001, customers!$I$1:$I$1001,, 0)</f>
        <v>No</v>
      </c>
    </row>
    <row r="508" spans="1:16" x14ac:dyDescent="0.3">
      <c r="A508" t="s">
        <v>3349</v>
      </c>
      <c r="B508" s="3">
        <v>44184</v>
      </c>
      <c r="C508" t="s">
        <v>3350</v>
      </c>
      <c r="D508" t="s">
        <v>6140</v>
      </c>
      <c r="E508">
        <v>2</v>
      </c>
      <c r="F508" t="str">
        <f>_xlfn.XLOOKUP(C508,customers!$A$2:$A$1001,customers!$B$2:$B$1001,,0)</f>
        <v>Diane-marie Wincer</v>
      </c>
      <c r="G508" t="str">
        <f>IF(_xlfn.XLOOKUP(orders!C508,customers!A507:A1507,customers!C507:C1507,,0) = 0, "", _xlfn.XLOOKUP(orders!C508,customers!A507:A1507,customers!C507:C1507,,0))</f>
        <v>dwincere2@marriott.com</v>
      </c>
      <c r="H508" t="str">
        <f>_xlfn.XLOOKUP(C508, customers!$A$1:$A$1001, customers!$G$1:$G$1001,,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4">
        <f>INDEX(products!$A$1:$G$49, MATCH(orders!$D508, products!$A$1:$A$49, 0), MATCH(orders!L$1, products!$A$1:$G$1, 0))</f>
        <v>12.95</v>
      </c>
      <c r="M508" s="4">
        <f t="shared" si="21"/>
        <v>25.9</v>
      </c>
      <c r="N508" t="str">
        <f t="shared" si="22"/>
        <v>Arabica</v>
      </c>
      <c r="O508" t="str">
        <f t="shared" si="23"/>
        <v>Light</v>
      </c>
      <c r="P508" t="str">
        <f>_xlfn.XLOOKUP(Orders[[#This Row],[Customer ID]], customers!$A$1:$A$1001, customers!$I$1:$I$1001,, 0)</f>
        <v>Yes</v>
      </c>
    </row>
    <row r="509" spans="1:16" x14ac:dyDescent="0.3">
      <c r="A509" t="s">
        <v>3355</v>
      </c>
      <c r="B509" s="3">
        <v>43516</v>
      </c>
      <c r="C509" t="s">
        <v>3356</v>
      </c>
      <c r="D509" t="s">
        <v>6182</v>
      </c>
      <c r="E509">
        <v>3</v>
      </c>
      <c r="F509" t="str">
        <f>_xlfn.XLOOKUP(C509,customers!$A$2:$A$1001,customers!$B$2:$B$1001,,0)</f>
        <v>Perry Lyfield</v>
      </c>
      <c r="G509" t="str">
        <f>IF(_xlfn.XLOOKUP(orders!C509,customers!A508:A1508,customers!C508:C1508,,0) = 0, "", _xlfn.XLOOKUP(orders!C509,customers!A508:A1508,customers!C508:C1508,,0))</f>
        <v>plyfielde3@baidu.com</v>
      </c>
      <c r="H509" t="str">
        <f>_xlfn.XLOOKUP(C509, customers!$A$1:$A$1001, customers!$G$1:$G$1001,,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4">
        <f>INDEX(products!$A$1:$G$49, MATCH(orders!$D509, products!$A$1:$A$49, 0), MATCH(orders!L$1, products!$A$1:$G$1, 0))</f>
        <v>29.784999999999997</v>
      </c>
      <c r="M509" s="4">
        <f t="shared" si="21"/>
        <v>89.35499999999999</v>
      </c>
      <c r="N509" t="str">
        <f t="shared" si="22"/>
        <v>Arabica</v>
      </c>
      <c r="O509" t="str">
        <f t="shared" si="23"/>
        <v>Light</v>
      </c>
      <c r="P509" t="str">
        <f>_xlfn.XLOOKUP(Orders[[#This Row],[Customer ID]], customers!$A$1:$A$1001, customers!$I$1:$I$1001,, 0)</f>
        <v>Yes</v>
      </c>
    </row>
    <row r="510" spans="1:16" x14ac:dyDescent="0.3">
      <c r="A510" t="s">
        <v>3361</v>
      </c>
      <c r="B510" s="3">
        <v>44210</v>
      </c>
      <c r="C510" t="s">
        <v>3362</v>
      </c>
      <c r="D510" t="s">
        <v>6169</v>
      </c>
      <c r="E510">
        <v>6</v>
      </c>
      <c r="F510" t="str">
        <f>_xlfn.XLOOKUP(C510,customers!$A$2:$A$1001,customers!$B$2:$B$1001,,0)</f>
        <v>Heall Perris</v>
      </c>
      <c r="G510" t="str">
        <f>IF(_xlfn.XLOOKUP(orders!C510,customers!A509:A1509,customers!C509:C1509,,0) = 0, "", _xlfn.XLOOKUP(orders!C510,customers!A509:A1509,customers!C509:C1509,,0))</f>
        <v>hperrise4@studiopress.com</v>
      </c>
      <c r="H510" t="str">
        <f>_xlfn.XLOOKUP(C510, customers!$A$1:$A$1001, customers!$G$1:$G$1001,,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4">
        <f>INDEX(products!$A$1:$G$49, MATCH(orders!$D510, products!$A$1:$A$49, 0), MATCH(orders!L$1, products!$A$1:$G$1, 0))</f>
        <v>7.77</v>
      </c>
      <c r="M510" s="4">
        <f t="shared" si="21"/>
        <v>46.62</v>
      </c>
      <c r="N510" t="str">
        <f t="shared" si="22"/>
        <v>Liberica</v>
      </c>
      <c r="O510" t="str">
        <f t="shared" si="23"/>
        <v>Dark</v>
      </c>
      <c r="P510" t="str">
        <f>_xlfn.XLOOKUP(Orders[[#This Row],[Customer ID]], customers!$A$1:$A$1001, customers!$I$1:$I$1001,, 0)</f>
        <v>No</v>
      </c>
    </row>
    <row r="511" spans="1:16" x14ac:dyDescent="0.3">
      <c r="A511" t="s">
        <v>3367</v>
      </c>
      <c r="B511" s="3">
        <v>43785</v>
      </c>
      <c r="C511" t="s">
        <v>3368</v>
      </c>
      <c r="D511" t="s">
        <v>6147</v>
      </c>
      <c r="E511">
        <v>3</v>
      </c>
      <c r="F511" t="str">
        <f>_xlfn.XLOOKUP(C511,customers!$A$2:$A$1001,customers!$B$2:$B$1001,,0)</f>
        <v>Marja Urion</v>
      </c>
      <c r="G511" t="str">
        <f>IF(_xlfn.XLOOKUP(orders!C511,customers!A510:A1510,customers!C510:C1510,,0) = 0, "", _xlfn.XLOOKUP(orders!C511,customers!A510:A1510,customers!C510:C1510,,0))</f>
        <v>murione5@alexa.com</v>
      </c>
      <c r="H511" t="str">
        <f>_xlfn.XLOOKUP(C511, customers!$A$1:$A$1001, customers!$G$1:$G$1001,,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4">
        <f>INDEX(products!$A$1:$G$49, MATCH(orders!$D511, products!$A$1:$A$49, 0), MATCH(orders!L$1, products!$A$1:$G$1, 0))</f>
        <v>9.9499999999999993</v>
      </c>
      <c r="M511" s="4">
        <f t="shared" si="21"/>
        <v>29.849999999999998</v>
      </c>
      <c r="N511" t="str">
        <f t="shared" si="22"/>
        <v>Arabica</v>
      </c>
      <c r="O511" t="str">
        <f t="shared" si="23"/>
        <v>Dark</v>
      </c>
      <c r="P511" t="str">
        <f>_xlfn.XLOOKUP(Orders[[#This Row],[Customer ID]], customers!$A$1:$A$1001, customers!$I$1:$I$1001,, 0)</f>
        <v>Yes</v>
      </c>
    </row>
    <row r="512" spans="1:16" x14ac:dyDescent="0.3">
      <c r="A512" t="s">
        <v>3373</v>
      </c>
      <c r="B512" s="3">
        <v>43803</v>
      </c>
      <c r="C512" t="s">
        <v>3374</v>
      </c>
      <c r="D512" t="s">
        <v>6178</v>
      </c>
      <c r="E512">
        <v>3</v>
      </c>
      <c r="F512" t="str">
        <f>_xlfn.XLOOKUP(C512,customers!$A$2:$A$1001,customers!$B$2:$B$1001,,0)</f>
        <v>Camellia Kid</v>
      </c>
      <c r="G512" t="str">
        <f>IF(_xlfn.XLOOKUP(orders!C512,customers!A511:A1511,customers!C511:C1511,,0) = 0, "", _xlfn.XLOOKUP(orders!C512,customers!A511:A1511,customers!C511:C1511,,0))</f>
        <v>ckide6@narod.ru</v>
      </c>
      <c r="H512" t="str">
        <f>_xlfn.XLOOKUP(C512, customers!$A$1:$A$1001, customers!$G$1:$G$1001,,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4">
        <f>INDEX(products!$A$1:$G$49, MATCH(orders!$D512, products!$A$1:$A$49, 0), MATCH(orders!L$1, products!$A$1:$G$1, 0))</f>
        <v>3.5849999999999995</v>
      </c>
      <c r="M512" s="4">
        <f t="shared" si="21"/>
        <v>10.754999999999999</v>
      </c>
      <c r="N512" t="str">
        <f t="shared" si="22"/>
        <v>Robusta</v>
      </c>
      <c r="O512" t="str">
        <f t="shared" si="23"/>
        <v>Light</v>
      </c>
      <c r="P512" t="str">
        <f>_xlfn.XLOOKUP(Orders[[#This Row],[Customer ID]], customers!$A$1:$A$1001, customers!$I$1:$I$1001,, 0)</f>
        <v>Yes</v>
      </c>
    </row>
    <row r="513" spans="1:16" x14ac:dyDescent="0.3">
      <c r="A513" t="s">
        <v>3379</v>
      </c>
      <c r="B513" s="3">
        <v>44043</v>
      </c>
      <c r="C513" t="s">
        <v>3380</v>
      </c>
      <c r="D513" t="s">
        <v>6152</v>
      </c>
      <c r="E513">
        <v>4</v>
      </c>
      <c r="F513" t="str">
        <f>_xlfn.XLOOKUP(C513,customers!$A$2:$A$1001,customers!$B$2:$B$1001,,0)</f>
        <v>Carolann Beine</v>
      </c>
      <c r="G513" t="str">
        <f>IF(_xlfn.XLOOKUP(orders!C513,customers!A512:A1512,customers!C512:C1512,,0) = 0, "", _xlfn.XLOOKUP(orders!C513,customers!A512:A1512,customers!C512:C1512,,0))</f>
        <v>cbeinee7@xinhuanet.com</v>
      </c>
      <c r="H513" t="str">
        <f>_xlfn.XLOOKUP(C513, customers!$A$1:$A$1001, customers!$G$1:$G$1001,,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4">
        <f>INDEX(products!$A$1:$G$49, MATCH(orders!$D513, products!$A$1:$A$49, 0), MATCH(orders!L$1, products!$A$1:$G$1, 0))</f>
        <v>3.375</v>
      </c>
      <c r="M513" s="4">
        <f t="shared" si="21"/>
        <v>13.5</v>
      </c>
      <c r="N513" t="str">
        <f t="shared" si="22"/>
        <v>Arabica</v>
      </c>
      <c r="O513" t="str">
        <f t="shared" si="23"/>
        <v>Medium</v>
      </c>
      <c r="P513" t="str">
        <f>_xlfn.XLOOKUP(Orders[[#This Row],[Customer ID]], customers!$A$1:$A$1001, customers!$I$1:$I$1001,, 0)</f>
        <v>Yes</v>
      </c>
    </row>
    <row r="514" spans="1:16" x14ac:dyDescent="0.3">
      <c r="A514" t="s">
        <v>3385</v>
      </c>
      <c r="B514" s="3">
        <v>43535</v>
      </c>
      <c r="C514" t="s">
        <v>3386</v>
      </c>
      <c r="D514" t="s">
        <v>6170</v>
      </c>
      <c r="E514">
        <v>3</v>
      </c>
      <c r="F514" t="str">
        <f>_xlfn.XLOOKUP(C514,customers!$A$2:$A$1001,customers!$B$2:$B$1001,,0)</f>
        <v>Celia Bakeup</v>
      </c>
      <c r="G514" t="str">
        <f>IF(_xlfn.XLOOKUP(orders!C514,customers!A513:A1513,customers!C513:C1513,,0) = 0, "", _xlfn.XLOOKUP(orders!C514,customers!A513:A1513,customers!C513:C1513,,0))</f>
        <v>cbakeupe8@globo.com</v>
      </c>
      <c r="H514" t="str">
        <f>_xlfn.XLOOKUP(C514, customers!$A$1:$A$1001, customers!$G$1:$G$1001,,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4">
        <f>INDEX(products!$A$1:$G$49, MATCH(orders!$D514, products!$A$1:$A$49, 0), MATCH(orders!L$1, products!$A$1:$G$1, 0))</f>
        <v>15.85</v>
      </c>
      <c r="M514" s="4">
        <f t="shared" si="21"/>
        <v>47.55</v>
      </c>
      <c r="N514" t="str">
        <f t="shared" si="22"/>
        <v>Liberica</v>
      </c>
      <c r="O514" t="str">
        <f t="shared" si="23"/>
        <v>Light</v>
      </c>
      <c r="P514" t="str">
        <f>_xlfn.XLOOKUP(Orders[[#This Row],[Customer ID]], customers!$A$1:$A$1001, customers!$I$1:$I$1001,, 0)</f>
        <v>No</v>
      </c>
    </row>
    <row r="515" spans="1:16" x14ac:dyDescent="0.3">
      <c r="A515" t="s">
        <v>3391</v>
      </c>
      <c r="B515" s="3">
        <v>44691</v>
      </c>
      <c r="C515" t="s">
        <v>3392</v>
      </c>
      <c r="D515" t="s">
        <v>6170</v>
      </c>
      <c r="E515">
        <v>5</v>
      </c>
      <c r="F515" t="str">
        <f>_xlfn.XLOOKUP(C515,customers!$A$2:$A$1001,customers!$B$2:$B$1001,,0)</f>
        <v>Nataniel Helkin</v>
      </c>
      <c r="G515" t="str">
        <f>IF(_xlfn.XLOOKUP(orders!C515,customers!A514:A1514,customers!C514:C1514,,0) = 0, "", _xlfn.XLOOKUP(orders!C515,customers!A514:A1514,customers!C514:C1514,,0))</f>
        <v>nhelkine9@example.com</v>
      </c>
      <c r="H515" t="str">
        <f>_xlfn.XLOOKUP(C515, customers!$A$1:$A$1001, customers!$G$1:$G$1001,,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4">
        <f>INDEX(products!$A$1:$G$49, MATCH(orders!$D515, products!$A$1:$A$49, 0), MATCH(orders!L$1, products!$A$1:$G$1, 0))</f>
        <v>15.85</v>
      </c>
      <c r="M515" s="4">
        <f t="shared" ref="M515:M578" si="24">L515*E515</f>
        <v>79.25</v>
      </c>
      <c r="N515" t="str">
        <f t="shared" ref="N515:N578" si="25">IF(I515 = "Rob", "Robusta", IF(I515 = "Exc", "Excelsa", IF(I515 = "Ara", "Arabica", IF(I515 = "Lib", "Liberica"))))</f>
        <v>Liberica</v>
      </c>
      <c r="O515" t="str">
        <f t="shared" ref="O515:O578" si="26">IF(J515 = "M", "Medium", IF(J515 = "L", "Light", IF(J515 = "D", "Dark")))</f>
        <v>Light</v>
      </c>
      <c r="P515" t="str">
        <f>_xlfn.XLOOKUP(Orders[[#This Row],[Customer ID]], customers!$A$1:$A$1001, customers!$I$1:$I$1001,, 0)</f>
        <v>No</v>
      </c>
    </row>
    <row r="516" spans="1:16" x14ac:dyDescent="0.3">
      <c r="A516" t="s">
        <v>3396</v>
      </c>
      <c r="B516" s="3">
        <v>44555</v>
      </c>
      <c r="C516" t="s">
        <v>3397</v>
      </c>
      <c r="D516" t="s">
        <v>6159</v>
      </c>
      <c r="E516">
        <v>6</v>
      </c>
      <c r="F516" t="str">
        <f>_xlfn.XLOOKUP(C516,customers!$A$2:$A$1001,customers!$B$2:$B$1001,,0)</f>
        <v>Pippo Witherington</v>
      </c>
      <c r="G516" t="str">
        <f>IF(_xlfn.XLOOKUP(orders!C516,customers!A515:A1515,customers!C515:C1515,,0) = 0, "", _xlfn.XLOOKUP(orders!C516,customers!A515:A1515,customers!C515:C1515,,0))</f>
        <v>pwitheringtonea@networkadvertising.org</v>
      </c>
      <c r="H516" t="str">
        <f>_xlfn.XLOOKUP(C516, customers!$A$1:$A$1001, customers!$G$1:$G$1001,,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4">
        <f>INDEX(products!$A$1:$G$49, MATCH(orders!$D516, products!$A$1:$A$49, 0), MATCH(orders!L$1, products!$A$1:$G$1, 0))</f>
        <v>4.3650000000000002</v>
      </c>
      <c r="M516" s="4">
        <f t="shared" si="24"/>
        <v>26.19</v>
      </c>
      <c r="N516" t="str">
        <f t="shared" si="25"/>
        <v>Liberica</v>
      </c>
      <c r="O516" t="str">
        <f t="shared" si="26"/>
        <v>Medium</v>
      </c>
      <c r="P516" t="str">
        <f>_xlfn.XLOOKUP(Orders[[#This Row],[Customer ID]], customers!$A$1:$A$1001, customers!$I$1:$I$1001,, 0)</f>
        <v>Yes</v>
      </c>
    </row>
    <row r="517" spans="1:16" x14ac:dyDescent="0.3">
      <c r="A517" t="s">
        <v>3402</v>
      </c>
      <c r="B517" s="3">
        <v>44673</v>
      </c>
      <c r="C517" t="s">
        <v>3403</v>
      </c>
      <c r="D517" t="s">
        <v>6173</v>
      </c>
      <c r="E517">
        <v>3</v>
      </c>
      <c r="F517" t="str">
        <f>_xlfn.XLOOKUP(C517,customers!$A$2:$A$1001,customers!$B$2:$B$1001,,0)</f>
        <v>Tildie Tilzey</v>
      </c>
      <c r="G517" t="str">
        <f>IF(_xlfn.XLOOKUP(orders!C517,customers!A516:A1516,customers!C516:C1516,,0) = 0, "", _xlfn.XLOOKUP(orders!C517,customers!A516:A1516,customers!C516:C1516,,0))</f>
        <v>ttilzeyeb@hostgator.com</v>
      </c>
      <c r="H517" t="str">
        <f>_xlfn.XLOOKUP(C517, customers!$A$1:$A$1001, customers!$G$1:$G$1001,,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4">
        <f>INDEX(products!$A$1:$G$49, MATCH(orders!$D517, products!$A$1:$A$49, 0), MATCH(orders!L$1, products!$A$1:$G$1, 0))</f>
        <v>7.169999999999999</v>
      </c>
      <c r="M517" s="4">
        <f t="shared" si="24"/>
        <v>21.509999999999998</v>
      </c>
      <c r="N517" t="str">
        <f t="shared" si="25"/>
        <v>Robusta</v>
      </c>
      <c r="O517" t="str">
        <f t="shared" si="26"/>
        <v>Light</v>
      </c>
      <c r="P517" t="str">
        <f>_xlfn.XLOOKUP(Orders[[#This Row],[Customer ID]], customers!$A$1:$A$1001, customers!$I$1:$I$1001,, 0)</f>
        <v>No</v>
      </c>
    </row>
    <row r="518" spans="1:16" x14ac:dyDescent="0.3">
      <c r="A518" t="s">
        <v>3408</v>
      </c>
      <c r="B518" s="3">
        <v>44723</v>
      </c>
      <c r="C518" t="s">
        <v>3409</v>
      </c>
      <c r="D518" t="s">
        <v>6149</v>
      </c>
      <c r="E518">
        <v>5</v>
      </c>
      <c r="F518" t="str">
        <f>_xlfn.XLOOKUP(C518,customers!$A$2:$A$1001,customers!$B$2:$B$1001,,0)</f>
        <v>Cindra Burling</v>
      </c>
      <c r="G518" t="str">
        <f>IF(_xlfn.XLOOKUP(orders!C518,customers!A517:A1517,customers!C517:C1517,,0) = 0, "", _xlfn.XLOOKUP(orders!C518,customers!A517:A1517,customers!C517:C1517,,0))</f>
        <v/>
      </c>
      <c r="H518" t="str">
        <f>_xlfn.XLOOKUP(C518, customers!$A$1:$A$1001, customers!$G$1:$G$1001,,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4">
        <f>INDEX(products!$A$1:$G$49, MATCH(orders!$D518, products!$A$1:$A$49, 0), MATCH(orders!L$1, products!$A$1:$G$1, 0))</f>
        <v>20.584999999999997</v>
      </c>
      <c r="M518" s="4">
        <f t="shared" si="24"/>
        <v>102.92499999999998</v>
      </c>
      <c r="N518" t="str">
        <f t="shared" si="25"/>
        <v>Robusta</v>
      </c>
      <c r="O518" t="str">
        <f t="shared" si="26"/>
        <v>Dark</v>
      </c>
      <c r="P518" t="str">
        <f>_xlfn.XLOOKUP(Orders[[#This Row],[Customer ID]], customers!$A$1:$A$1001, customers!$I$1:$I$1001,, 0)</f>
        <v>Yes</v>
      </c>
    </row>
    <row r="519" spans="1:16" x14ac:dyDescent="0.3">
      <c r="A519" t="s">
        <v>3413</v>
      </c>
      <c r="B519" s="3">
        <v>44678</v>
      </c>
      <c r="C519" t="s">
        <v>3414</v>
      </c>
      <c r="D519" t="s">
        <v>6150</v>
      </c>
      <c r="E519">
        <v>2</v>
      </c>
      <c r="F519" t="str">
        <f>_xlfn.XLOOKUP(C519,customers!$A$2:$A$1001,customers!$B$2:$B$1001,,0)</f>
        <v>Channa Belamy</v>
      </c>
      <c r="G519" t="str">
        <f>IF(_xlfn.XLOOKUP(orders!C519,customers!A518:A1518,customers!C518:C1518,,0) = 0, "", _xlfn.XLOOKUP(orders!C519,customers!A518:A1518,customers!C518:C1518,,0))</f>
        <v/>
      </c>
      <c r="H519" t="str">
        <f>_xlfn.XLOOKUP(C519, customers!$A$1:$A$1001, customers!$G$1:$G$1001,,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4">
        <f>INDEX(products!$A$1:$G$49, MATCH(orders!$D519, products!$A$1:$A$49, 0), MATCH(orders!L$1, products!$A$1:$G$1, 0))</f>
        <v>3.8849999999999998</v>
      </c>
      <c r="M519" s="4">
        <f t="shared" si="24"/>
        <v>7.77</v>
      </c>
      <c r="N519" t="str">
        <f t="shared" si="25"/>
        <v>Liberica</v>
      </c>
      <c r="O519" t="str">
        <f t="shared" si="26"/>
        <v>Dark</v>
      </c>
      <c r="P519" t="str">
        <f>_xlfn.XLOOKUP(Orders[[#This Row],[Customer ID]], customers!$A$1:$A$1001, customers!$I$1:$I$1001,, 0)</f>
        <v>No</v>
      </c>
    </row>
    <row r="520" spans="1:16" x14ac:dyDescent="0.3">
      <c r="A520" t="s">
        <v>3418</v>
      </c>
      <c r="B520" s="3">
        <v>44194</v>
      </c>
      <c r="C520" t="s">
        <v>3419</v>
      </c>
      <c r="D520" t="s">
        <v>6185</v>
      </c>
      <c r="E520">
        <v>5</v>
      </c>
      <c r="F520" t="str">
        <f>_xlfn.XLOOKUP(C520,customers!$A$2:$A$1001,customers!$B$2:$B$1001,,0)</f>
        <v>Karl Imorts</v>
      </c>
      <c r="G520" t="str">
        <f>IF(_xlfn.XLOOKUP(orders!C520,customers!A519:A1519,customers!C519:C1519,,0) = 0, "", _xlfn.XLOOKUP(orders!C520,customers!A519:A1519,customers!C519:C1519,,0))</f>
        <v>kimortsee@alexa.com</v>
      </c>
      <c r="H520" t="str">
        <f>_xlfn.XLOOKUP(C520, customers!$A$1:$A$1001, customers!$G$1:$G$1001,,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4">
        <f>INDEX(products!$A$1:$G$49, MATCH(orders!$D520, products!$A$1:$A$49, 0), MATCH(orders!L$1, products!$A$1:$G$1, 0))</f>
        <v>27.945</v>
      </c>
      <c r="M520" s="4">
        <f t="shared" si="24"/>
        <v>139.72499999999999</v>
      </c>
      <c r="N520" t="str">
        <f t="shared" si="25"/>
        <v>Excelsa</v>
      </c>
      <c r="O520" t="str">
        <f t="shared" si="26"/>
        <v>Dark</v>
      </c>
      <c r="P520" t="str">
        <f>_xlfn.XLOOKUP(Orders[[#This Row],[Customer ID]], customers!$A$1:$A$1001, customers!$I$1:$I$1001,, 0)</f>
        <v>No</v>
      </c>
    </row>
    <row r="521" spans="1:16" x14ac:dyDescent="0.3">
      <c r="A521" t="s">
        <v>3424</v>
      </c>
      <c r="B521" s="3">
        <v>44026</v>
      </c>
      <c r="C521" t="s">
        <v>3368</v>
      </c>
      <c r="D521" t="s">
        <v>6158</v>
      </c>
      <c r="E521">
        <v>2</v>
      </c>
      <c r="F521" t="str">
        <f>_xlfn.XLOOKUP(C521,customers!$A$2:$A$1001,customers!$B$2:$B$1001,,0)</f>
        <v>Marja Urion</v>
      </c>
      <c r="G521" t="e">
        <f>IF(_xlfn.XLOOKUP(orders!C521,customers!A520:A1520,customers!C520:C1520,,0) = 0, "", _xlfn.XLOOKUP(orders!C521,customers!A520:A1520,customers!C520:C1520,,0))</f>
        <v>#N/A</v>
      </c>
      <c r="H521" t="str">
        <f>_xlfn.XLOOKUP(C521, customers!$A$1:$A$1001, customers!$G$1:$G$1001,,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4">
        <f>INDEX(products!$A$1:$G$49, MATCH(orders!$D521, products!$A$1:$A$49, 0), MATCH(orders!L$1, products!$A$1:$G$1, 0))</f>
        <v>5.97</v>
      </c>
      <c r="M521" s="4">
        <f t="shared" si="24"/>
        <v>11.94</v>
      </c>
      <c r="N521" t="str">
        <f t="shared" si="25"/>
        <v>Arabica</v>
      </c>
      <c r="O521" t="str">
        <f t="shared" si="26"/>
        <v>Dark</v>
      </c>
      <c r="P521" t="str">
        <f>_xlfn.XLOOKUP(Orders[[#This Row],[Customer ID]], customers!$A$1:$A$1001, customers!$I$1:$I$1001,, 0)</f>
        <v>Yes</v>
      </c>
    </row>
    <row r="522" spans="1:16" x14ac:dyDescent="0.3">
      <c r="A522" t="s">
        <v>3430</v>
      </c>
      <c r="B522" s="3">
        <v>44446</v>
      </c>
      <c r="C522" t="s">
        <v>3431</v>
      </c>
      <c r="D522" t="s">
        <v>6150</v>
      </c>
      <c r="E522">
        <v>1</v>
      </c>
      <c r="F522" t="str">
        <f>_xlfn.XLOOKUP(C522,customers!$A$2:$A$1001,customers!$B$2:$B$1001,,0)</f>
        <v>Mag Armistead</v>
      </c>
      <c r="G522" t="str">
        <f>IF(_xlfn.XLOOKUP(orders!C522,customers!A521:A1521,customers!C521:C1521,,0) = 0, "", _xlfn.XLOOKUP(orders!C522,customers!A521:A1521,customers!C521:C1521,,0))</f>
        <v>marmisteadeg@blogtalkradio.com</v>
      </c>
      <c r="H522" t="str">
        <f>_xlfn.XLOOKUP(C522, customers!$A$1:$A$1001, customers!$G$1:$G$1001,,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4">
        <f>INDEX(products!$A$1:$G$49, MATCH(orders!$D522, products!$A$1:$A$49, 0), MATCH(orders!L$1, products!$A$1:$G$1, 0))</f>
        <v>3.8849999999999998</v>
      </c>
      <c r="M522" s="4">
        <f t="shared" si="24"/>
        <v>3.8849999999999998</v>
      </c>
      <c r="N522" t="str">
        <f t="shared" si="25"/>
        <v>Liberica</v>
      </c>
      <c r="O522" t="str">
        <f t="shared" si="26"/>
        <v>Dark</v>
      </c>
      <c r="P522" t="str">
        <f>_xlfn.XLOOKUP(Orders[[#This Row],[Customer ID]], customers!$A$1:$A$1001, customers!$I$1:$I$1001,, 0)</f>
        <v>No</v>
      </c>
    </row>
    <row r="523" spans="1:16" x14ac:dyDescent="0.3">
      <c r="A523" t="s">
        <v>3430</v>
      </c>
      <c r="B523" s="3">
        <v>44446</v>
      </c>
      <c r="C523" t="s">
        <v>3431</v>
      </c>
      <c r="D523" t="s">
        <v>6138</v>
      </c>
      <c r="E523">
        <v>4</v>
      </c>
      <c r="F523" t="str">
        <f>_xlfn.XLOOKUP(C523,customers!$A$2:$A$1001,customers!$B$2:$B$1001,,0)</f>
        <v>Mag Armistead</v>
      </c>
      <c r="G523" t="str">
        <f>IF(_xlfn.XLOOKUP(orders!C523,customers!A522:A1522,customers!C522:C1522,,0) = 0, "", _xlfn.XLOOKUP(orders!C523,customers!A522:A1522,customers!C522:C1522,,0))</f>
        <v>marmisteadeg@blogtalkradio.com</v>
      </c>
      <c r="H523" t="str">
        <f>_xlfn.XLOOKUP(C523, customers!$A$1:$A$1001, customers!$G$1:$G$1001,,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4">
        <f>INDEX(products!$A$1:$G$49, MATCH(orders!$D523, products!$A$1:$A$49, 0), MATCH(orders!L$1, products!$A$1:$G$1, 0))</f>
        <v>9.9499999999999993</v>
      </c>
      <c r="M523" s="4">
        <f t="shared" si="24"/>
        <v>39.799999999999997</v>
      </c>
      <c r="N523" t="str">
        <f t="shared" si="25"/>
        <v>Robusta</v>
      </c>
      <c r="O523" t="str">
        <f t="shared" si="26"/>
        <v>Medium</v>
      </c>
      <c r="P523" t="str">
        <f>_xlfn.XLOOKUP(Orders[[#This Row],[Customer ID]], customers!$A$1:$A$1001, customers!$I$1:$I$1001,, 0)</f>
        <v>No</v>
      </c>
    </row>
    <row r="524" spans="1:16" x14ac:dyDescent="0.3">
      <c r="A524" t="s">
        <v>3441</v>
      </c>
      <c r="B524" s="3">
        <v>43625</v>
      </c>
      <c r="C524" t="s">
        <v>3442</v>
      </c>
      <c r="D524" t="s">
        <v>6146</v>
      </c>
      <c r="E524">
        <v>5</v>
      </c>
      <c r="F524" t="str">
        <f>_xlfn.XLOOKUP(C524,customers!$A$2:$A$1001,customers!$B$2:$B$1001,,0)</f>
        <v>Vasili Upstone</v>
      </c>
      <c r="G524" t="str">
        <f>IF(_xlfn.XLOOKUP(orders!C524,customers!A523:A1523,customers!C523:C1523,,0) = 0, "", _xlfn.XLOOKUP(orders!C524,customers!A523:A1523,customers!C523:C1523,,0))</f>
        <v>vupstoneei@google.pl</v>
      </c>
      <c r="H524" t="str">
        <f>_xlfn.XLOOKUP(C524, customers!$A$1:$A$1001, customers!$G$1:$G$1001,,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4">
        <f>INDEX(products!$A$1:$G$49, MATCH(orders!$D524, products!$A$1:$A$49, 0), MATCH(orders!L$1, products!$A$1:$G$1, 0))</f>
        <v>5.97</v>
      </c>
      <c r="M524" s="4">
        <f t="shared" si="24"/>
        <v>29.849999999999998</v>
      </c>
      <c r="N524" t="str">
        <f t="shared" si="25"/>
        <v>Robusta</v>
      </c>
      <c r="O524" t="str">
        <f t="shared" si="26"/>
        <v>Medium</v>
      </c>
      <c r="P524" t="str">
        <f>_xlfn.XLOOKUP(Orders[[#This Row],[Customer ID]], customers!$A$1:$A$1001, customers!$I$1:$I$1001,, 0)</f>
        <v>No</v>
      </c>
    </row>
    <row r="525" spans="1:16" x14ac:dyDescent="0.3">
      <c r="A525" t="s">
        <v>3447</v>
      </c>
      <c r="B525" s="3">
        <v>44129</v>
      </c>
      <c r="C525" t="s">
        <v>3448</v>
      </c>
      <c r="D525" t="s">
        <v>6165</v>
      </c>
      <c r="E525">
        <v>1</v>
      </c>
      <c r="F525" t="str">
        <f>_xlfn.XLOOKUP(C525,customers!$A$2:$A$1001,customers!$B$2:$B$1001,,0)</f>
        <v>Berty Beelby</v>
      </c>
      <c r="G525" t="str">
        <f>IF(_xlfn.XLOOKUP(orders!C525,customers!A524:A1524,customers!C524:C1524,,0) = 0, "", _xlfn.XLOOKUP(orders!C525,customers!A524:A1524,customers!C524:C1524,,0))</f>
        <v>bbeelbyej@rediff.com</v>
      </c>
      <c r="H525" t="str">
        <f>_xlfn.XLOOKUP(C525, customers!$A$1:$A$1001, customers!$G$1:$G$1001,,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4">
        <f>INDEX(products!$A$1:$G$49, MATCH(orders!$D525, products!$A$1:$A$49, 0), MATCH(orders!L$1, products!$A$1:$G$1, 0))</f>
        <v>29.784999999999997</v>
      </c>
      <c r="M525" s="4">
        <f t="shared" si="24"/>
        <v>29.784999999999997</v>
      </c>
      <c r="N525" t="str">
        <f t="shared" si="25"/>
        <v>Liberica</v>
      </c>
      <c r="O525" t="str">
        <f t="shared" si="26"/>
        <v>Dark</v>
      </c>
      <c r="P525" t="str">
        <f>_xlfn.XLOOKUP(Orders[[#This Row],[Customer ID]], customers!$A$1:$A$1001, customers!$I$1:$I$1001,, 0)</f>
        <v>No</v>
      </c>
    </row>
    <row r="526" spans="1:16" x14ac:dyDescent="0.3">
      <c r="A526" t="s">
        <v>3453</v>
      </c>
      <c r="B526" s="3">
        <v>44255</v>
      </c>
      <c r="C526" t="s">
        <v>3454</v>
      </c>
      <c r="D526" t="s">
        <v>6164</v>
      </c>
      <c r="E526">
        <v>2</v>
      </c>
      <c r="F526" t="str">
        <f>_xlfn.XLOOKUP(C526,customers!$A$2:$A$1001,customers!$B$2:$B$1001,,0)</f>
        <v>Erny Stenyng</v>
      </c>
      <c r="G526" t="str">
        <f>IF(_xlfn.XLOOKUP(orders!C526,customers!A525:A1525,customers!C525:C1525,,0) = 0, "", _xlfn.XLOOKUP(orders!C526,customers!A525:A1525,customers!C525:C1525,,0))</f>
        <v/>
      </c>
      <c r="H526" t="str">
        <f>_xlfn.XLOOKUP(C526, customers!$A$1:$A$1001, customers!$G$1:$G$1001,,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4">
        <f>INDEX(products!$A$1:$G$49, MATCH(orders!$D526, products!$A$1:$A$49, 0), MATCH(orders!L$1, products!$A$1:$G$1, 0))</f>
        <v>36.454999999999998</v>
      </c>
      <c r="M526" s="4">
        <f t="shared" si="24"/>
        <v>72.91</v>
      </c>
      <c r="N526" t="str">
        <f t="shared" si="25"/>
        <v>Liberica</v>
      </c>
      <c r="O526" t="str">
        <f t="shared" si="26"/>
        <v>Light</v>
      </c>
      <c r="P526" t="str">
        <f>_xlfn.XLOOKUP(Orders[[#This Row],[Customer ID]], customers!$A$1:$A$1001, customers!$I$1:$I$1001,, 0)</f>
        <v>No</v>
      </c>
    </row>
    <row r="527" spans="1:16" x14ac:dyDescent="0.3">
      <c r="A527" t="s">
        <v>3458</v>
      </c>
      <c r="B527" s="3">
        <v>44038</v>
      </c>
      <c r="C527" t="s">
        <v>3459</v>
      </c>
      <c r="D527" t="s">
        <v>6163</v>
      </c>
      <c r="E527">
        <v>5</v>
      </c>
      <c r="F527" t="str">
        <f>_xlfn.XLOOKUP(C527,customers!$A$2:$A$1001,customers!$B$2:$B$1001,,0)</f>
        <v>Edin Yantsurev</v>
      </c>
      <c r="G527" t="str">
        <f>IF(_xlfn.XLOOKUP(orders!C527,customers!A526:A1526,customers!C526:C1526,,0) = 0, "", _xlfn.XLOOKUP(orders!C527,customers!A526:A1526,customers!C526:C1526,,0))</f>
        <v/>
      </c>
      <c r="H527" t="str">
        <f>_xlfn.XLOOKUP(C527, customers!$A$1:$A$1001, customers!$G$1:$G$1001,,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4">
        <f>INDEX(products!$A$1:$G$49, MATCH(orders!$D527, products!$A$1:$A$49, 0), MATCH(orders!L$1, products!$A$1:$G$1, 0))</f>
        <v>2.6849999999999996</v>
      </c>
      <c r="M527" s="4">
        <f t="shared" si="24"/>
        <v>13.424999999999997</v>
      </c>
      <c r="N527" t="str">
        <f t="shared" si="25"/>
        <v>Robusta</v>
      </c>
      <c r="O527" t="str">
        <f t="shared" si="26"/>
        <v>Dark</v>
      </c>
      <c r="P527" t="str">
        <f>_xlfn.XLOOKUP(Orders[[#This Row],[Customer ID]], customers!$A$1:$A$1001, customers!$I$1:$I$1001,, 0)</f>
        <v>Yes</v>
      </c>
    </row>
    <row r="528" spans="1:16" x14ac:dyDescent="0.3">
      <c r="A528" t="s">
        <v>3463</v>
      </c>
      <c r="B528" s="3">
        <v>44717</v>
      </c>
      <c r="C528" t="s">
        <v>3464</v>
      </c>
      <c r="D528" t="s">
        <v>6166</v>
      </c>
      <c r="E528">
        <v>4</v>
      </c>
      <c r="F528" t="str">
        <f>_xlfn.XLOOKUP(C528,customers!$A$2:$A$1001,customers!$B$2:$B$1001,,0)</f>
        <v>Webb Speechly</v>
      </c>
      <c r="G528" t="str">
        <f>IF(_xlfn.XLOOKUP(orders!C528,customers!A527:A1527,customers!C527:C1527,,0) = 0, "", _xlfn.XLOOKUP(orders!C528,customers!A527:A1527,customers!C527:C1527,,0))</f>
        <v>wspeechlyem@amazon.com</v>
      </c>
      <c r="H528" t="str">
        <f>_xlfn.XLOOKUP(C528, customers!$A$1:$A$1001, customers!$G$1:$G$1001,,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4">
        <f>INDEX(products!$A$1:$G$49, MATCH(orders!$D528, products!$A$1:$A$49, 0), MATCH(orders!L$1, products!$A$1:$G$1, 0))</f>
        <v>31.624999999999996</v>
      </c>
      <c r="M528" s="4">
        <f t="shared" si="24"/>
        <v>126.49999999999999</v>
      </c>
      <c r="N528" t="str">
        <f t="shared" si="25"/>
        <v>Excelsa</v>
      </c>
      <c r="O528" t="str">
        <f t="shared" si="26"/>
        <v>Medium</v>
      </c>
      <c r="P528" t="str">
        <f>_xlfn.XLOOKUP(Orders[[#This Row],[Customer ID]], customers!$A$1:$A$1001, customers!$I$1:$I$1001,, 0)</f>
        <v>Yes</v>
      </c>
    </row>
    <row r="529" spans="1:16" x14ac:dyDescent="0.3">
      <c r="A529" t="s">
        <v>3469</v>
      </c>
      <c r="B529" s="3">
        <v>43517</v>
      </c>
      <c r="C529" t="s">
        <v>3470</v>
      </c>
      <c r="D529" t="s">
        <v>6139</v>
      </c>
      <c r="E529">
        <v>5</v>
      </c>
      <c r="F529" t="str">
        <f>_xlfn.XLOOKUP(C529,customers!$A$2:$A$1001,customers!$B$2:$B$1001,,0)</f>
        <v>Irvine Phillpot</v>
      </c>
      <c r="G529" t="str">
        <f>IF(_xlfn.XLOOKUP(orders!C529,customers!A528:A1528,customers!C528:C1528,,0) = 0, "", _xlfn.XLOOKUP(orders!C529,customers!A528:A1528,customers!C528:C1528,,0))</f>
        <v>iphillpoten@buzzfeed.com</v>
      </c>
      <c r="H529" t="str">
        <f>_xlfn.XLOOKUP(C529, customers!$A$1:$A$1001, customers!$G$1:$G$1001,,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4">
        <f>INDEX(products!$A$1:$G$49, MATCH(orders!$D529, products!$A$1:$A$49, 0), MATCH(orders!L$1, products!$A$1:$G$1, 0))</f>
        <v>8.25</v>
      </c>
      <c r="M529" s="4">
        <f t="shared" si="24"/>
        <v>41.25</v>
      </c>
      <c r="N529" t="str">
        <f t="shared" si="25"/>
        <v>Excelsa</v>
      </c>
      <c r="O529" t="str">
        <f t="shared" si="26"/>
        <v>Medium</v>
      </c>
      <c r="P529" t="str">
        <f>_xlfn.XLOOKUP(Orders[[#This Row],[Customer ID]], customers!$A$1:$A$1001, customers!$I$1:$I$1001,, 0)</f>
        <v>No</v>
      </c>
    </row>
    <row r="530" spans="1:16" x14ac:dyDescent="0.3">
      <c r="A530" t="s">
        <v>3475</v>
      </c>
      <c r="B530" s="3">
        <v>43926</v>
      </c>
      <c r="C530" t="s">
        <v>3476</v>
      </c>
      <c r="D530" t="s">
        <v>6176</v>
      </c>
      <c r="E530">
        <v>6</v>
      </c>
      <c r="F530" t="str">
        <f>_xlfn.XLOOKUP(C530,customers!$A$2:$A$1001,customers!$B$2:$B$1001,,0)</f>
        <v>Lem Pennacci</v>
      </c>
      <c r="G530" t="str">
        <f>IF(_xlfn.XLOOKUP(orders!C530,customers!A529:A1529,customers!C529:C1529,,0) = 0, "", _xlfn.XLOOKUP(orders!C530,customers!A529:A1529,customers!C529:C1529,,0))</f>
        <v>lpennaccieo@statcounter.com</v>
      </c>
      <c r="H530" t="str">
        <f>_xlfn.XLOOKUP(C530, customers!$A$1:$A$1001, customers!$G$1:$G$1001,,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4">
        <f>INDEX(products!$A$1:$G$49, MATCH(orders!$D530, products!$A$1:$A$49, 0), MATCH(orders!L$1, products!$A$1:$G$1, 0))</f>
        <v>8.91</v>
      </c>
      <c r="M530" s="4">
        <f t="shared" si="24"/>
        <v>53.46</v>
      </c>
      <c r="N530" t="str">
        <f t="shared" si="25"/>
        <v>Excelsa</v>
      </c>
      <c r="O530" t="str">
        <f t="shared" si="26"/>
        <v>Light</v>
      </c>
      <c r="P530" t="str">
        <f>_xlfn.XLOOKUP(Orders[[#This Row],[Customer ID]], customers!$A$1:$A$1001, customers!$I$1:$I$1001,, 0)</f>
        <v>No</v>
      </c>
    </row>
    <row r="531" spans="1:16" x14ac:dyDescent="0.3">
      <c r="A531" t="s">
        <v>3481</v>
      </c>
      <c r="B531" s="3">
        <v>43475</v>
      </c>
      <c r="C531" t="s">
        <v>3482</v>
      </c>
      <c r="D531" t="s">
        <v>6138</v>
      </c>
      <c r="E531">
        <v>6</v>
      </c>
      <c r="F531" t="str">
        <f>_xlfn.XLOOKUP(C531,customers!$A$2:$A$1001,customers!$B$2:$B$1001,,0)</f>
        <v>Starr Arpin</v>
      </c>
      <c r="G531" t="str">
        <f>IF(_xlfn.XLOOKUP(orders!C531,customers!A530:A1530,customers!C530:C1530,,0) = 0, "", _xlfn.XLOOKUP(orders!C531,customers!A530:A1530,customers!C530:C1530,,0))</f>
        <v>sarpinep@moonfruit.com</v>
      </c>
      <c r="H531" t="str">
        <f>_xlfn.XLOOKUP(C531, customers!$A$1:$A$1001, customers!$G$1:$G$1001,,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4">
        <f>INDEX(products!$A$1:$G$49, MATCH(orders!$D531, products!$A$1:$A$49, 0), MATCH(orders!L$1, products!$A$1:$G$1, 0))</f>
        <v>9.9499999999999993</v>
      </c>
      <c r="M531" s="4">
        <f t="shared" si="24"/>
        <v>59.699999999999996</v>
      </c>
      <c r="N531" t="str">
        <f t="shared" si="25"/>
        <v>Robusta</v>
      </c>
      <c r="O531" t="str">
        <f t="shared" si="26"/>
        <v>Medium</v>
      </c>
      <c r="P531" t="str">
        <f>_xlfn.XLOOKUP(Orders[[#This Row],[Customer ID]], customers!$A$1:$A$1001, customers!$I$1:$I$1001,, 0)</f>
        <v>No</v>
      </c>
    </row>
    <row r="532" spans="1:16" x14ac:dyDescent="0.3">
      <c r="A532" t="s">
        <v>3487</v>
      </c>
      <c r="B532" s="3">
        <v>44663</v>
      </c>
      <c r="C532" t="s">
        <v>3488</v>
      </c>
      <c r="D532" t="s">
        <v>6138</v>
      </c>
      <c r="E532">
        <v>6</v>
      </c>
      <c r="F532" t="str">
        <f>_xlfn.XLOOKUP(C532,customers!$A$2:$A$1001,customers!$B$2:$B$1001,,0)</f>
        <v>Donny Fries</v>
      </c>
      <c r="G532" t="str">
        <f>IF(_xlfn.XLOOKUP(orders!C532,customers!A531:A1531,customers!C531:C1531,,0) = 0, "", _xlfn.XLOOKUP(orders!C532,customers!A531:A1531,customers!C531:C1531,,0))</f>
        <v>dfrieseq@cargocollective.com</v>
      </c>
      <c r="H532" t="str">
        <f>_xlfn.XLOOKUP(C532, customers!$A$1:$A$1001, customers!$G$1:$G$1001,,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4">
        <f>INDEX(products!$A$1:$G$49, MATCH(orders!$D532, products!$A$1:$A$49, 0), MATCH(orders!L$1, products!$A$1:$G$1, 0))</f>
        <v>9.9499999999999993</v>
      </c>
      <c r="M532" s="4">
        <f t="shared" si="24"/>
        <v>59.699999999999996</v>
      </c>
      <c r="N532" t="str">
        <f t="shared" si="25"/>
        <v>Robusta</v>
      </c>
      <c r="O532" t="str">
        <f t="shared" si="26"/>
        <v>Medium</v>
      </c>
      <c r="P532" t="str">
        <f>_xlfn.XLOOKUP(Orders[[#This Row],[Customer ID]], customers!$A$1:$A$1001, customers!$I$1:$I$1001,, 0)</f>
        <v>No</v>
      </c>
    </row>
    <row r="533" spans="1:16" x14ac:dyDescent="0.3">
      <c r="A533" t="s">
        <v>3493</v>
      </c>
      <c r="B533" s="3">
        <v>44591</v>
      </c>
      <c r="C533" t="s">
        <v>3494</v>
      </c>
      <c r="D533" t="s">
        <v>6177</v>
      </c>
      <c r="E533">
        <v>5</v>
      </c>
      <c r="F533" t="str">
        <f>_xlfn.XLOOKUP(C533,customers!$A$2:$A$1001,customers!$B$2:$B$1001,,0)</f>
        <v>Rana Sharer</v>
      </c>
      <c r="G533" t="str">
        <f>IF(_xlfn.XLOOKUP(orders!C533,customers!A532:A1532,customers!C532:C1532,,0) = 0, "", _xlfn.XLOOKUP(orders!C533,customers!A532:A1532,customers!C532:C1532,,0))</f>
        <v>rsharerer@flavors.me</v>
      </c>
      <c r="H533" t="str">
        <f>_xlfn.XLOOKUP(C533, customers!$A$1:$A$1001, customers!$G$1:$G$1001,,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4">
        <f>INDEX(products!$A$1:$G$49, MATCH(orders!$D533, products!$A$1:$A$49, 0), MATCH(orders!L$1, products!$A$1:$G$1, 0))</f>
        <v>8.9499999999999993</v>
      </c>
      <c r="M533" s="4">
        <f t="shared" si="24"/>
        <v>44.75</v>
      </c>
      <c r="N533" t="str">
        <f t="shared" si="25"/>
        <v>Robusta</v>
      </c>
      <c r="O533" t="str">
        <f t="shared" si="26"/>
        <v>Dark</v>
      </c>
      <c r="P533" t="str">
        <f>_xlfn.XLOOKUP(Orders[[#This Row],[Customer ID]], customers!$A$1:$A$1001, customers!$I$1:$I$1001,, 0)</f>
        <v>No</v>
      </c>
    </row>
    <row r="534" spans="1:16" x14ac:dyDescent="0.3">
      <c r="A534" t="s">
        <v>3499</v>
      </c>
      <c r="B534" s="3">
        <v>44330</v>
      </c>
      <c r="C534" t="s">
        <v>3500</v>
      </c>
      <c r="D534" t="s">
        <v>6139</v>
      </c>
      <c r="E534">
        <v>2</v>
      </c>
      <c r="F534" t="str">
        <f>_xlfn.XLOOKUP(C534,customers!$A$2:$A$1001,customers!$B$2:$B$1001,,0)</f>
        <v>Nannie Naseby</v>
      </c>
      <c r="G534" t="str">
        <f>IF(_xlfn.XLOOKUP(orders!C534,customers!A533:A1533,customers!C533:C1533,,0) = 0, "", _xlfn.XLOOKUP(orders!C534,customers!A533:A1533,customers!C533:C1533,,0))</f>
        <v>nnasebyes@umich.edu</v>
      </c>
      <c r="H534" t="str">
        <f>_xlfn.XLOOKUP(C534, customers!$A$1:$A$1001, customers!$G$1:$G$1001,,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4">
        <f>INDEX(products!$A$1:$G$49, MATCH(orders!$D534, products!$A$1:$A$49, 0), MATCH(orders!L$1, products!$A$1:$G$1, 0))</f>
        <v>8.25</v>
      </c>
      <c r="M534" s="4">
        <f t="shared" si="24"/>
        <v>16.5</v>
      </c>
      <c r="N534" t="str">
        <f t="shared" si="25"/>
        <v>Excelsa</v>
      </c>
      <c r="O534" t="str">
        <f t="shared" si="26"/>
        <v>Medium</v>
      </c>
      <c r="P534" t="str">
        <f>_xlfn.XLOOKUP(Orders[[#This Row],[Customer ID]], customers!$A$1:$A$1001, customers!$I$1:$I$1001,, 0)</f>
        <v>Yes</v>
      </c>
    </row>
    <row r="535" spans="1:16" x14ac:dyDescent="0.3">
      <c r="A535" t="s">
        <v>3505</v>
      </c>
      <c r="B535" s="3">
        <v>44724</v>
      </c>
      <c r="C535" t="s">
        <v>3506</v>
      </c>
      <c r="D535" t="s">
        <v>6172</v>
      </c>
      <c r="E535">
        <v>4</v>
      </c>
      <c r="F535" t="str">
        <f>_xlfn.XLOOKUP(C535,customers!$A$2:$A$1001,customers!$B$2:$B$1001,,0)</f>
        <v>Rea Offell</v>
      </c>
      <c r="G535" t="str">
        <f>IF(_xlfn.XLOOKUP(orders!C535,customers!A534:A1534,customers!C534:C1534,,0) = 0, "", _xlfn.XLOOKUP(orders!C535,customers!A534:A1534,customers!C534:C1534,,0))</f>
        <v/>
      </c>
      <c r="H535" t="str">
        <f>_xlfn.XLOOKUP(C535, customers!$A$1:$A$1001, customers!$G$1:$G$1001,,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4">
        <f>INDEX(products!$A$1:$G$49, MATCH(orders!$D535, products!$A$1:$A$49, 0), MATCH(orders!L$1, products!$A$1:$G$1, 0))</f>
        <v>5.3699999999999992</v>
      </c>
      <c r="M535" s="4">
        <f t="shared" si="24"/>
        <v>21.479999999999997</v>
      </c>
      <c r="N535" t="str">
        <f t="shared" si="25"/>
        <v>Robusta</v>
      </c>
      <c r="O535" t="str">
        <f t="shared" si="26"/>
        <v>Dark</v>
      </c>
      <c r="P535" t="str">
        <f>_xlfn.XLOOKUP(Orders[[#This Row],[Customer ID]], customers!$A$1:$A$1001, customers!$I$1:$I$1001,, 0)</f>
        <v>No</v>
      </c>
    </row>
    <row r="536" spans="1:16" x14ac:dyDescent="0.3">
      <c r="A536" t="s">
        <v>3510</v>
      </c>
      <c r="B536" s="3">
        <v>44563</v>
      </c>
      <c r="C536" t="s">
        <v>3511</v>
      </c>
      <c r="D536" t="s">
        <v>6151</v>
      </c>
      <c r="E536">
        <v>2</v>
      </c>
      <c r="F536" t="str">
        <f>_xlfn.XLOOKUP(C536,customers!$A$2:$A$1001,customers!$B$2:$B$1001,,0)</f>
        <v>Kris O'Cullen</v>
      </c>
      <c r="G536" t="str">
        <f>IF(_xlfn.XLOOKUP(orders!C536,customers!A535:A1535,customers!C535:C1535,,0) = 0, "", _xlfn.XLOOKUP(orders!C536,customers!A535:A1535,customers!C535:C1535,,0))</f>
        <v>koculleneu@ca.gov</v>
      </c>
      <c r="H536" t="str">
        <f>_xlfn.XLOOKUP(C536, customers!$A$1:$A$1001, customers!$G$1:$G$1001,,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4">
        <f>INDEX(products!$A$1:$G$49, MATCH(orders!$D536, products!$A$1:$A$49, 0), MATCH(orders!L$1, products!$A$1:$G$1, 0))</f>
        <v>22.884999999999998</v>
      </c>
      <c r="M536" s="4">
        <f t="shared" si="24"/>
        <v>45.769999999999996</v>
      </c>
      <c r="N536" t="str">
        <f t="shared" si="25"/>
        <v>Robusta</v>
      </c>
      <c r="O536" t="str">
        <f t="shared" si="26"/>
        <v>Medium</v>
      </c>
      <c r="P536" t="str">
        <f>_xlfn.XLOOKUP(Orders[[#This Row],[Customer ID]], customers!$A$1:$A$1001, customers!$I$1:$I$1001,, 0)</f>
        <v>Yes</v>
      </c>
    </row>
    <row r="537" spans="1:16" x14ac:dyDescent="0.3">
      <c r="A537" t="s">
        <v>3516</v>
      </c>
      <c r="B537" s="3">
        <v>44585</v>
      </c>
      <c r="C537" t="s">
        <v>3517</v>
      </c>
      <c r="D537" t="s">
        <v>6145</v>
      </c>
      <c r="E537">
        <v>2</v>
      </c>
      <c r="F537" t="str">
        <f>_xlfn.XLOOKUP(C537,customers!$A$2:$A$1001,customers!$B$2:$B$1001,,0)</f>
        <v>Timoteo Glisane</v>
      </c>
      <c r="G537" t="str">
        <f>IF(_xlfn.XLOOKUP(orders!C537,customers!A536:A1536,customers!C536:C1536,,0) = 0, "", _xlfn.XLOOKUP(orders!C537,customers!A536:A1536,customers!C536:C1536,,0))</f>
        <v/>
      </c>
      <c r="H537" t="str">
        <f>_xlfn.XLOOKUP(C537, customers!$A$1:$A$1001, customers!$G$1:$G$1001,,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4">
        <f>INDEX(products!$A$1:$G$49, MATCH(orders!$D537, products!$A$1:$A$49, 0), MATCH(orders!L$1, products!$A$1:$G$1, 0))</f>
        <v>4.7549999999999999</v>
      </c>
      <c r="M537" s="4">
        <f t="shared" si="24"/>
        <v>9.51</v>
      </c>
      <c r="N537" t="str">
        <f t="shared" si="25"/>
        <v>Liberica</v>
      </c>
      <c r="O537" t="str">
        <f t="shared" si="26"/>
        <v>Light</v>
      </c>
      <c r="P537" t="str">
        <f>_xlfn.XLOOKUP(Orders[[#This Row],[Customer ID]], customers!$A$1:$A$1001, customers!$I$1:$I$1001,, 0)</f>
        <v>No</v>
      </c>
    </row>
    <row r="538" spans="1:16" x14ac:dyDescent="0.3">
      <c r="A538" t="s">
        <v>3521</v>
      </c>
      <c r="B538" s="3">
        <v>43544</v>
      </c>
      <c r="C538" t="s">
        <v>3368</v>
      </c>
      <c r="D538" t="s">
        <v>6163</v>
      </c>
      <c r="E538">
        <v>3</v>
      </c>
      <c r="F538" t="str">
        <f>_xlfn.XLOOKUP(C538,customers!$A$2:$A$1001,customers!$B$2:$B$1001,,0)</f>
        <v>Marja Urion</v>
      </c>
      <c r="G538" t="e">
        <f>IF(_xlfn.XLOOKUP(orders!C538,customers!A537:A1537,customers!C537:C1537,,0) = 0, "", _xlfn.XLOOKUP(orders!C538,customers!A537:A1537,customers!C537:C1537,,0))</f>
        <v>#N/A</v>
      </c>
      <c r="H538" t="str">
        <f>_xlfn.XLOOKUP(C538, customers!$A$1:$A$1001, customers!$G$1:$G$1001,,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4">
        <f>INDEX(products!$A$1:$G$49, MATCH(orders!$D538, products!$A$1:$A$49, 0), MATCH(orders!L$1, products!$A$1:$G$1, 0))</f>
        <v>2.6849999999999996</v>
      </c>
      <c r="M538" s="4">
        <f t="shared" si="24"/>
        <v>8.0549999999999997</v>
      </c>
      <c r="N538" t="str">
        <f t="shared" si="25"/>
        <v>Robusta</v>
      </c>
      <c r="O538" t="str">
        <f t="shared" si="26"/>
        <v>Dark</v>
      </c>
      <c r="P538" t="str">
        <f>_xlfn.XLOOKUP(Orders[[#This Row],[Customer ID]], customers!$A$1:$A$1001, customers!$I$1:$I$1001,, 0)</f>
        <v>Yes</v>
      </c>
    </row>
    <row r="539" spans="1:16" x14ac:dyDescent="0.3">
      <c r="A539" t="s">
        <v>3527</v>
      </c>
      <c r="B539" s="3">
        <v>44156</v>
      </c>
      <c r="C539" t="s">
        <v>3528</v>
      </c>
      <c r="D539" t="s">
        <v>6185</v>
      </c>
      <c r="E539">
        <v>4</v>
      </c>
      <c r="F539" t="str">
        <f>_xlfn.XLOOKUP(C539,customers!$A$2:$A$1001,customers!$B$2:$B$1001,,0)</f>
        <v>Hildegarde Brangan</v>
      </c>
      <c r="G539" t="str">
        <f>IF(_xlfn.XLOOKUP(orders!C539,customers!A538:A1538,customers!C538:C1538,,0) = 0, "", _xlfn.XLOOKUP(orders!C539,customers!A538:A1538,customers!C538:C1538,,0))</f>
        <v>hbranganex@woothemes.com</v>
      </c>
      <c r="H539" t="str">
        <f>_xlfn.XLOOKUP(C539, customers!$A$1:$A$1001, customers!$G$1:$G$1001,,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4">
        <f>INDEX(products!$A$1:$G$49, MATCH(orders!$D539, products!$A$1:$A$49, 0), MATCH(orders!L$1, products!$A$1:$G$1, 0))</f>
        <v>27.945</v>
      </c>
      <c r="M539" s="4">
        <f t="shared" si="24"/>
        <v>111.78</v>
      </c>
      <c r="N539" t="str">
        <f t="shared" si="25"/>
        <v>Excelsa</v>
      </c>
      <c r="O539" t="str">
        <f t="shared" si="26"/>
        <v>Dark</v>
      </c>
      <c r="P539" t="str">
        <f>_xlfn.XLOOKUP(Orders[[#This Row],[Customer ID]], customers!$A$1:$A$1001, customers!$I$1:$I$1001,, 0)</f>
        <v>Yes</v>
      </c>
    </row>
    <row r="540" spans="1:16" x14ac:dyDescent="0.3">
      <c r="A540" t="s">
        <v>3532</v>
      </c>
      <c r="B540" s="3">
        <v>44482</v>
      </c>
      <c r="C540" t="s">
        <v>3533</v>
      </c>
      <c r="D540" t="s">
        <v>6163</v>
      </c>
      <c r="E540">
        <v>4</v>
      </c>
      <c r="F540" t="str">
        <f>_xlfn.XLOOKUP(C540,customers!$A$2:$A$1001,customers!$B$2:$B$1001,,0)</f>
        <v>Amii Gallyon</v>
      </c>
      <c r="G540" t="str">
        <f>IF(_xlfn.XLOOKUP(orders!C540,customers!A539:A1539,customers!C539:C1539,,0) = 0, "", _xlfn.XLOOKUP(orders!C540,customers!A539:A1539,customers!C539:C1539,,0))</f>
        <v>agallyoney@engadget.com</v>
      </c>
      <c r="H540" t="str">
        <f>_xlfn.XLOOKUP(C540, customers!$A$1:$A$1001, customers!$G$1:$G$1001,,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4">
        <f>INDEX(products!$A$1:$G$49, MATCH(orders!$D540, products!$A$1:$A$49, 0), MATCH(orders!L$1, products!$A$1:$G$1, 0))</f>
        <v>2.6849999999999996</v>
      </c>
      <c r="M540" s="4">
        <f t="shared" si="24"/>
        <v>10.739999999999998</v>
      </c>
      <c r="N540" t="str">
        <f t="shared" si="25"/>
        <v>Robusta</v>
      </c>
      <c r="O540" t="str">
        <f t="shared" si="26"/>
        <v>Dark</v>
      </c>
      <c r="P540" t="str">
        <f>_xlfn.XLOOKUP(Orders[[#This Row],[Customer ID]], customers!$A$1:$A$1001, customers!$I$1:$I$1001,, 0)</f>
        <v>Yes</v>
      </c>
    </row>
    <row r="541" spans="1:16" x14ac:dyDescent="0.3">
      <c r="A541" t="s">
        <v>3537</v>
      </c>
      <c r="B541" s="3">
        <v>44488</v>
      </c>
      <c r="C541" t="s">
        <v>3538</v>
      </c>
      <c r="D541" t="s">
        <v>6172</v>
      </c>
      <c r="E541">
        <v>5</v>
      </c>
      <c r="F541" t="str">
        <f>_xlfn.XLOOKUP(C541,customers!$A$2:$A$1001,customers!$B$2:$B$1001,,0)</f>
        <v>Birgit Domange</v>
      </c>
      <c r="G541" t="str">
        <f>IF(_xlfn.XLOOKUP(orders!C541,customers!A540:A1540,customers!C540:C1540,,0) = 0, "", _xlfn.XLOOKUP(orders!C541,customers!A540:A1540,customers!C540:C1540,,0))</f>
        <v>bdomangeez@yahoo.co.jp</v>
      </c>
      <c r="H541" t="str">
        <f>_xlfn.XLOOKUP(C541, customers!$A$1:$A$1001, customers!$G$1:$G$1001,,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4">
        <f>INDEX(products!$A$1:$G$49, MATCH(orders!$D541, products!$A$1:$A$49, 0), MATCH(orders!L$1, products!$A$1:$G$1, 0))</f>
        <v>5.3699999999999992</v>
      </c>
      <c r="M541" s="4">
        <f t="shared" si="24"/>
        <v>26.849999999999994</v>
      </c>
      <c r="N541" t="str">
        <f t="shared" si="25"/>
        <v>Robusta</v>
      </c>
      <c r="O541" t="str">
        <f t="shared" si="26"/>
        <v>Dark</v>
      </c>
      <c r="P541" t="str">
        <f>_xlfn.XLOOKUP(Orders[[#This Row],[Customer ID]], customers!$A$1:$A$1001, customers!$I$1:$I$1001,, 0)</f>
        <v>No</v>
      </c>
    </row>
    <row r="542" spans="1:16" x14ac:dyDescent="0.3">
      <c r="A542" t="s">
        <v>3542</v>
      </c>
      <c r="B542" s="3">
        <v>43584</v>
      </c>
      <c r="C542" t="s">
        <v>3543</v>
      </c>
      <c r="D542" t="s">
        <v>6170</v>
      </c>
      <c r="E542">
        <v>4</v>
      </c>
      <c r="F542" t="str">
        <f>_xlfn.XLOOKUP(C542,customers!$A$2:$A$1001,customers!$B$2:$B$1001,,0)</f>
        <v>Killian Osler</v>
      </c>
      <c r="G542" t="str">
        <f>IF(_xlfn.XLOOKUP(orders!C542,customers!A541:A1541,customers!C541:C1541,,0) = 0, "", _xlfn.XLOOKUP(orders!C542,customers!A541:A1541,customers!C541:C1541,,0))</f>
        <v>koslerf0@gmpg.org</v>
      </c>
      <c r="H542" t="str">
        <f>_xlfn.XLOOKUP(C542, customers!$A$1:$A$1001, customers!$G$1:$G$1001,,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4">
        <f>INDEX(products!$A$1:$G$49, MATCH(orders!$D542, products!$A$1:$A$49, 0), MATCH(orders!L$1, products!$A$1:$G$1, 0))</f>
        <v>15.85</v>
      </c>
      <c r="M542" s="4">
        <f t="shared" si="24"/>
        <v>63.4</v>
      </c>
      <c r="N542" t="str">
        <f t="shared" si="25"/>
        <v>Liberica</v>
      </c>
      <c r="O542" t="str">
        <f t="shared" si="26"/>
        <v>Light</v>
      </c>
      <c r="P542" t="str">
        <f>_xlfn.XLOOKUP(Orders[[#This Row],[Customer ID]], customers!$A$1:$A$1001, customers!$I$1:$I$1001,, 0)</f>
        <v>Yes</v>
      </c>
    </row>
    <row r="543" spans="1:16" x14ac:dyDescent="0.3">
      <c r="A543" t="s">
        <v>3548</v>
      </c>
      <c r="B543" s="3">
        <v>43750</v>
      </c>
      <c r="C543" t="s">
        <v>3549</v>
      </c>
      <c r="D543" t="s">
        <v>6168</v>
      </c>
      <c r="E543">
        <v>1</v>
      </c>
      <c r="F543" t="str">
        <f>_xlfn.XLOOKUP(C543,customers!$A$2:$A$1001,customers!$B$2:$B$1001,,0)</f>
        <v>Lora Dukes</v>
      </c>
      <c r="G543" t="str">
        <f>IF(_xlfn.XLOOKUP(orders!C543,customers!A542:A1542,customers!C542:C1542,,0) = 0, "", _xlfn.XLOOKUP(orders!C543,customers!A542:A1542,customers!C542:C1542,,0))</f>
        <v/>
      </c>
      <c r="H543" t="str">
        <f>_xlfn.XLOOKUP(C543, customers!$A$1:$A$1001, customers!$G$1:$G$1001,,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4">
        <f>INDEX(products!$A$1:$G$49, MATCH(orders!$D543, products!$A$1:$A$49, 0), MATCH(orders!L$1, products!$A$1:$G$1, 0))</f>
        <v>22.884999999999998</v>
      </c>
      <c r="M543" s="4">
        <f t="shared" si="24"/>
        <v>22.884999999999998</v>
      </c>
      <c r="N543" t="str">
        <f t="shared" si="25"/>
        <v>Arabica</v>
      </c>
      <c r="O543" t="str">
        <f t="shared" si="26"/>
        <v>Dark</v>
      </c>
      <c r="P543" t="str">
        <f>_xlfn.XLOOKUP(Orders[[#This Row],[Customer ID]], customers!$A$1:$A$1001, customers!$I$1:$I$1001,, 0)</f>
        <v>Yes</v>
      </c>
    </row>
    <row r="544" spans="1:16" x14ac:dyDescent="0.3">
      <c r="A544" t="s">
        <v>3553</v>
      </c>
      <c r="B544" s="3">
        <v>44335</v>
      </c>
      <c r="C544" t="s">
        <v>3554</v>
      </c>
      <c r="D544" t="s">
        <v>6175</v>
      </c>
      <c r="E544">
        <v>4</v>
      </c>
      <c r="F544" t="str">
        <f>_xlfn.XLOOKUP(C544,customers!$A$2:$A$1001,customers!$B$2:$B$1001,,0)</f>
        <v>Zack Pellett</v>
      </c>
      <c r="G544" t="str">
        <f>IF(_xlfn.XLOOKUP(orders!C544,customers!A543:A1543,customers!C543:C1543,,0) = 0, "", _xlfn.XLOOKUP(orders!C544,customers!A543:A1543,customers!C543:C1543,,0))</f>
        <v>zpellettf2@dailymotion.com</v>
      </c>
      <c r="H544" t="str">
        <f>_xlfn.XLOOKUP(C544, customers!$A$1:$A$1001, customers!$G$1:$G$1001,,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4">
        <f>INDEX(products!$A$1:$G$49, MATCH(orders!$D544, products!$A$1:$A$49, 0), MATCH(orders!L$1, products!$A$1:$G$1, 0))</f>
        <v>25.874999999999996</v>
      </c>
      <c r="M544" s="4">
        <f t="shared" si="24"/>
        <v>103.49999999999999</v>
      </c>
      <c r="N544" t="str">
        <f t="shared" si="25"/>
        <v>Arabica</v>
      </c>
      <c r="O544" t="str">
        <f t="shared" si="26"/>
        <v>Medium</v>
      </c>
      <c r="P544" t="str">
        <f>_xlfn.XLOOKUP(Orders[[#This Row],[Customer ID]], customers!$A$1:$A$1001, customers!$I$1:$I$1001,, 0)</f>
        <v>No</v>
      </c>
    </row>
    <row r="545" spans="1:16" x14ac:dyDescent="0.3">
      <c r="A545" t="s">
        <v>3559</v>
      </c>
      <c r="B545" s="3">
        <v>44380</v>
      </c>
      <c r="C545" t="s">
        <v>3560</v>
      </c>
      <c r="D545" t="s">
        <v>6142</v>
      </c>
      <c r="E545">
        <v>2</v>
      </c>
      <c r="F545" t="str">
        <f>_xlfn.XLOOKUP(C545,customers!$A$2:$A$1001,customers!$B$2:$B$1001,,0)</f>
        <v>Ilaire Sprakes</v>
      </c>
      <c r="G545" t="str">
        <f>IF(_xlfn.XLOOKUP(orders!C545,customers!A544:A1544,customers!C544:C1544,,0) = 0, "", _xlfn.XLOOKUP(orders!C545,customers!A544:A1544,customers!C544:C1544,,0))</f>
        <v>isprakesf3@spiegel.de</v>
      </c>
      <c r="H545" t="str">
        <f>_xlfn.XLOOKUP(C545, customers!$A$1:$A$1001, customers!$G$1:$G$1001,,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4">
        <f>INDEX(products!$A$1:$G$49, MATCH(orders!$D545, products!$A$1:$A$49, 0), MATCH(orders!L$1, products!$A$1:$G$1, 0))</f>
        <v>27.484999999999996</v>
      </c>
      <c r="M545" s="4">
        <f t="shared" si="24"/>
        <v>54.969999999999992</v>
      </c>
      <c r="N545" t="str">
        <f t="shared" si="25"/>
        <v>Robusta</v>
      </c>
      <c r="O545" t="str">
        <f t="shared" si="26"/>
        <v>Light</v>
      </c>
      <c r="P545" t="str">
        <f>_xlfn.XLOOKUP(Orders[[#This Row],[Customer ID]], customers!$A$1:$A$1001, customers!$I$1:$I$1001,, 0)</f>
        <v>No</v>
      </c>
    </row>
    <row r="546" spans="1:16" x14ac:dyDescent="0.3">
      <c r="A546" t="s">
        <v>3565</v>
      </c>
      <c r="B546" s="3">
        <v>43869</v>
      </c>
      <c r="C546" t="s">
        <v>3566</v>
      </c>
      <c r="D546" t="s">
        <v>6180</v>
      </c>
      <c r="E546">
        <v>2</v>
      </c>
      <c r="F546" t="str">
        <f>_xlfn.XLOOKUP(C546,customers!$A$2:$A$1001,customers!$B$2:$B$1001,,0)</f>
        <v>Heda Fromant</v>
      </c>
      <c r="G546" t="str">
        <f>IF(_xlfn.XLOOKUP(orders!C546,customers!A545:A1545,customers!C545:C1545,,0) = 0, "", _xlfn.XLOOKUP(orders!C546,customers!A545:A1545,customers!C545:C1545,,0))</f>
        <v>hfromantf4@ucsd.edu</v>
      </c>
      <c r="H546" t="str">
        <f>_xlfn.XLOOKUP(C546, customers!$A$1:$A$1001, customers!$G$1:$G$1001,,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4">
        <f>INDEX(products!$A$1:$G$49, MATCH(orders!$D546, products!$A$1:$A$49, 0), MATCH(orders!L$1, products!$A$1:$G$1, 0))</f>
        <v>7.77</v>
      </c>
      <c r="M546" s="4">
        <f t="shared" si="24"/>
        <v>15.54</v>
      </c>
      <c r="N546" t="str">
        <f t="shared" si="25"/>
        <v>Arabica</v>
      </c>
      <c r="O546" t="str">
        <f t="shared" si="26"/>
        <v>Light</v>
      </c>
      <c r="P546" t="str">
        <f>_xlfn.XLOOKUP(Orders[[#This Row],[Customer ID]], customers!$A$1:$A$1001, customers!$I$1:$I$1001,, 0)</f>
        <v>No</v>
      </c>
    </row>
    <row r="547" spans="1:16" x14ac:dyDescent="0.3">
      <c r="A547" t="s">
        <v>3571</v>
      </c>
      <c r="B547" s="3">
        <v>44120</v>
      </c>
      <c r="C547" t="s">
        <v>3572</v>
      </c>
      <c r="D547" t="s">
        <v>6150</v>
      </c>
      <c r="E547">
        <v>4</v>
      </c>
      <c r="F547" t="str">
        <f>_xlfn.XLOOKUP(C547,customers!$A$2:$A$1001,customers!$B$2:$B$1001,,0)</f>
        <v>Rufus Flear</v>
      </c>
      <c r="G547" t="str">
        <f>IF(_xlfn.XLOOKUP(orders!C547,customers!A546:A1546,customers!C546:C1546,,0) = 0, "", _xlfn.XLOOKUP(orders!C547,customers!A546:A1546,customers!C546:C1546,,0))</f>
        <v>rflearf5@artisteer.com</v>
      </c>
      <c r="H547" t="str">
        <f>_xlfn.XLOOKUP(C547, customers!$A$1:$A$1001, customers!$G$1:$G$1001,,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4">
        <f>INDEX(products!$A$1:$G$49, MATCH(orders!$D547, products!$A$1:$A$49, 0), MATCH(orders!L$1, products!$A$1:$G$1, 0))</f>
        <v>3.8849999999999998</v>
      </c>
      <c r="M547" s="4">
        <f t="shared" si="24"/>
        <v>15.54</v>
      </c>
      <c r="N547" t="str">
        <f t="shared" si="25"/>
        <v>Liberica</v>
      </c>
      <c r="O547" t="str">
        <f t="shared" si="26"/>
        <v>Dark</v>
      </c>
      <c r="P547" t="str">
        <f>_xlfn.XLOOKUP(Orders[[#This Row],[Customer ID]], customers!$A$1:$A$1001, customers!$I$1:$I$1001,, 0)</f>
        <v>No</v>
      </c>
    </row>
    <row r="548" spans="1:16" x14ac:dyDescent="0.3">
      <c r="A548" t="s">
        <v>3577</v>
      </c>
      <c r="B548" s="3">
        <v>44127</v>
      </c>
      <c r="C548" t="s">
        <v>3578</v>
      </c>
      <c r="D548" t="s">
        <v>6185</v>
      </c>
      <c r="E548">
        <v>3</v>
      </c>
      <c r="F548" t="str">
        <f>_xlfn.XLOOKUP(C548,customers!$A$2:$A$1001,customers!$B$2:$B$1001,,0)</f>
        <v>Dom Milella</v>
      </c>
      <c r="G548" t="str">
        <f>IF(_xlfn.XLOOKUP(orders!C548,customers!A547:A1547,customers!C547:C1547,,0) = 0, "", _xlfn.XLOOKUP(orders!C548,customers!A547:A1547,customers!C547:C1547,,0))</f>
        <v/>
      </c>
      <c r="H548" t="str">
        <f>_xlfn.XLOOKUP(C548, customers!$A$1:$A$1001, customers!$G$1:$G$1001,,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4">
        <f>INDEX(products!$A$1:$G$49, MATCH(orders!$D548, products!$A$1:$A$49, 0), MATCH(orders!L$1, products!$A$1:$G$1, 0))</f>
        <v>27.945</v>
      </c>
      <c r="M548" s="4">
        <f t="shared" si="24"/>
        <v>83.835000000000008</v>
      </c>
      <c r="N548" t="str">
        <f t="shared" si="25"/>
        <v>Excelsa</v>
      </c>
      <c r="O548" t="str">
        <f t="shared" si="26"/>
        <v>Dark</v>
      </c>
      <c r="P548" t="str">
        <f>_xlfn.XLOOKUP(Orders[[#This Row],[Customer ID]], customers!$A$1:$A$1001, customers!$I$1:$I$1001,, 0)</f>
        <v>No</v>
      </c>
    </row>
    <row r="549" spans="1:16" x14ac:dyDescent="0.3">
      <c r="A549" t="s">
        <v>3582</v>
      </c>
      <c r="B549" s="3">
        <v>44265</v>
      </c>
      <c r="C549" t="s">
        <v>3594</v>
      </c>
      <c r="D549" t="s">
        <v>6178</v>
      </c>
      <c r="E549">
        <v>3</v>
      </c>
      <c r="F549" t="str">
        <f>_xlfn.XLOOKUP(C549,customers!$A$2:$A$1001,customers!$B$2:$B$1001,,0)</f>
        <v>Wilek Lightollers</v>
      </c>
      <c r="G549" t="str">
        <f>IF(_xlfn.XLOOKUP(orders!C549,customers!A548:A1548,customers!C548:C1548,,0) = 0, "", _xlfn.XLOOKUP(orders!C549,customers!A548:A1548,customers!C548:C1548,,0))</f>
        <v>wlightollersf9@baidu.com</v>
      </c>
      <c r="H549" t="str">
        <f>_xlfn.XLOOKUP(C549, customers!$A$1:$A$1001, customers!$G$1:$G$1001,,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4">
        <f>INDEX(products!$A$1:$G$49, MATCH(orders!$D549, products!$A$1:$A$49, 0), MATCH(orders!L$1, products!$A$1:$G$1, 0))</f>
        <v>3.5849999999999995</v>
      </c>
      <c r="M549" s="4">
        <f t="shared" si="24"/>
        <v>10.754999999999999</v>
      </c>
      <c r="N549" t="str">
        <f t="shared" si="25"/>
        <v>Robusta</v>
      </c>
      <c r="O549" t="str">
        <f t="shared" si="26"/>
        <v>Light</v>
      </c>
      <c r="P549" t="str">
        <f>_xlfn.XLOOKUP(Orders[[#This Row],[Customer ID]], customers!$A$1:$A$1001, customers!$I$1:$I$1001,, 0)</f>
        <v>Yes</v>
      </c>
    </row>
    <row r="550" spans="1:16" x14ac:dyDescent="0.3">
      <c r="A550" t="s">
        <v>3587</v>
      </c>
      <c r="B550" s="3">
        <v>44384</v>
      </c>
      <c r="C550" t="s">
        <v>3588</v>
      </c>
      <c r="D550" t="s">
        <v>6184</v>
      </c>
      <c r="E550">
        <v>3</v>
      </c>
      <c r="F550" t="str">
        <f>_xlfn.XLOOKUP(C550,customers!$A$2:$A$1001,customers!$B$2:$B$1001,,0)</f>
        <v>Bette-ann Munden</v>
      </c>
      <c r="G550" t="str">
        <f>IF(_xlfn.XLOOKUP(orders!C550,customers!A549:A1549,customers!C549:C1549,,0) = 0, "", _xlfn.XLOOKUP(orders!C550,customers!A549:A1549,customers!C549:C1549,,0))</f>
        <v>bmundenf8@elpais.com</v>
      </c>
      <c r="H550" t="str">
        <f>_xlfn.XLOOKUP(C550, customers!$A$1:$A$1001, customers!$G$1:$G$1001,,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4">
        <f>INDEX(products!$A$1:$G$49, MATCH(orders!$D550, products!$A$1:$A$49, 0), MATCH(orders!L$1, products!$A$1:$G$1, 0))</f>
        <v>4.4550000000000001</v>
      </c>
      <c r="M550" s="4">
        <f t="shared" si="24"/>
        <v>13.365</v>
      </c>
      <c r="N550" t="str">
        <f t="shared" si="25"/>
        <v>Excelsa</v>
      </c>
      <c r="O550" t="str">
        <f t="shared" si="26"/>
        <v>Light</v>
      </c>
      <c r="P550" t="str">
        <f>_xlfn.XLOOKUP(Orders[[#This Row],[Customer ID]], customers!$A$1:$A$1001, customers!$I$1:$I$1001,, 0)</f>
        <v>Yes</v>
      </c>
    </row>
    <row r="551" spans="1:16" x14ac:dyDescent="0.3">
      <c r="A551" t="s">
        <v>3593</v>
      </c>
      <c r="B551" s="3">
        <v>44232</v>
      </c>
      <c r="C551" t="s">
        <v>3594</v>
      </c>
      <c r="D551" t="s">
        <v>6184</v>
      </c>
      <c r="E551">
        <v>4</v>
      </c>
      <c r="F551" t="str">
        <f>_xlfn.XLOOKUP(C551,customers!$A$2:$A$1001,customers!$B$2:$B$1001,,0)</f>
        <v>Wilek Lightollers</v>
      </c>
      <c r="G551" t="str">
        <f>IF(_xlfn.XLOOKUP(orders!C551,customers!A550:A1550,customers!C550:C1550,,0) = 0, "", _xlfn.XLOOKUP(orders!C551,customers!A550:A1550,customers!C550:C1550,,0))</f>
        <v>wlightollersf9@baidu.com</v>
      </c>
      <c r="H551" t="str">
        <f>_xlfn.XLOOKUP(C551, customers!$A$1:$A$1001, customers!$G$1:$G$1001,,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4">
        <f>INDEX(products!$A$1:$G$49, MATCH(orders!$D551, products!$A$1:$A$49, 0), MATCH(orders!L$1, products!$A$1:$G$1, 0))</f>
        <v>4.4550000000000001</v>
      </c>
      <c r="M551" s="4">
        <f t="shared" si="24"/>
        <v>17.82</v>
      </c>
      <c r="N551" t="str">
        <f t="shared" si="25"/>
        <v>Excelsa</v>
      </c>
      <c r="O551" t="str">
        <f t="shared" si="26"/>
        <v>Light</v>
      </c>
      <c r="P551" t="str">
        <f>_xlfn.XLOOKUP(Orders[[#This Row],[Customer ID]], customers!$A$1:$A$1001, customers!$I$1:$I$1001,, 0)</f>
        <v>Yes</v>
      </c>
    </row>
    <row r="552" spans="1:16" x14ac:dyDescent="0.3">
      <c r="A552" t="s">
        <v>3599</v>
      </c>
      <c r="B552" s="3">
        <v>44176</v>
      </c>
      <c r="C552" t="s">
        <v>3600</v>
      </c>
      <c r="D552" t="s">
        <v>6150</v>
      </c>
      <c r="E552">
        <v>6</v>
      </c>
      <c r="F552" t="str">
        <f>_xlfn.XLOOKUP(C552,customers!$A$2:$A$1001,customers!$B$2:$B$1001,,0)</f>
        <v>Nick Brakespear</v>
      </c>
      <c r="G552" t="str">
        <f>IF(_xlfn.XLOOKUP(orders!C552,customers!A551:A1551,customers!C551:C1551,,0) = 0, "", _xlfn.XLOOKUP(orders!C552,customers!A551:A1551,customers!C551:C1551,,0))</f>
        <v>nbrakespearfa@rediff.com</v>
      </c>
      <c r="H552" t="str">
        <f>_xlfn.XLOOKUP(C552, customers!$A$1:$A$1001, customers!$G$1:$G$1001,,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4">
        <f>INDEX(products!$A$1:$G$49, MATCH(orders!$D552, products!$A$1:$A$49, 0), MATCH(orders!L$1, products!$A$1:$G$1, 0))</f>
        <v>3.8849999999999998</v>
      </c>
      <c r="M552" s="4">
        <f t="shared" si="24"/>
        <v>23.31</v>
      </c>
      <c r="N552" t="str">
        <f t="shared" si="25"/>
        <v>Liberica</v>
      </c>
      <c r="O552" t="str">
        <f t="shared" si="26"/>
        <v>Dark</v>
      </c>
      <c r="P552" t="str">
        <f>_xlfn.XLOOKUP(Orders[[#This Row],[Customer ID]], customers!$A$1:$A$1001, customers!$I$1:$I$1001,, 0)</f>
        <v>Yes</v>
      </c>
    </row>
    <row r="553" spans="1:16" x14ac:dyDescent="0.3">
      <c r="A553" t="s">
        <v>3605</v>
      </c>
      <c r="B553" s="3">
        <v>44694</v>
      </c>
      <c r="C553" t="s">
        <v>3606</v>
      </c>
      <c r="D553" t="s">
        <v>6153</v>
      </c>
      <c r="E553">
        <v>2</v>
      </c>
      <c r="F553" t="str">
        <f>_xlfn.XLOOKUP(C553,customers!$A$2:$A$1001,customers!$B$2:$B$1001,,0)</f>
        <v>Malynda Glawsop</v>
      </c>
      <c r="G553" t="str">
        <f>IF(_xlfn.XLOOKUP(orders!C553,customers!A552:A1552,customers!C552:C1552,,0) = 0, "", _xlfn.XLOOKUP(orders!C553,customers!A552:A1552,customers!C552:C1552,,0))</f>
        <v>mglawsopfb@reverbnation.com</v>
      </c>
      <c r="H553" t="str">
        <f>_xlfn.XLOOKUP(C553, customers!$A$1:$A$1001, customers!$G$1:$G$1001,,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4">
        <f>INDEX(products!$A$1:$G$49, MATCH(orders!$D553, products!$A$1:$A$49, 0), MATCH(orders!L$1, products!$A$1:$G$1, 0))</f>
        <v>3.645</v>
      </c>
      <c r="M553" s="4">
        <f t="shared" si="24"/>
        <v>7.29</v>
      </c>
      <c r="N553" t="str">
        <f t="shared" si="25"/>
        <v>Excelsa</v>
      </c>
      <c r="O553" t="str">
        <f t="shared" si="26"/>
        <v>Dark</v>
      </c>
      <c r="P553" t="str">
        <f>_xlfn.XLOOKUP(Orders[[#This Row],[Customer ID]], customers!$A$1:$A$1001, customers!$I$1:$I$1001,, 0)</f>
        <v>No</v>
      </c>
    </row>
    <row r="554" spans="1:16" x14ac:dyDescent="0.3">
      <c r="A554" t="s">
        <v>3611</v>
      </c>
      <c r="B554" s="3">
        <v>43761</v>
      </c>
      <c r="C554" t="s">
        <v>3612</v>
      </c>
      <c r="D554" t="s">
        <v>6184</v>
      </c>
      <c r="E554">
        <v>4</v>
      </c>
      <c r="F554" t="str">
        <f>_xlfn.XLOOKUP(C554,customers!$A$2:$A$1001,customers!$B$2:$B$1001,,0)</f>
        <v>Granville Alberts</v>
      </c>
      <c r="G554" t="str">
        <f>IF(_xlfn.XLOOKUP(orders!C554,customers!A553:A1553,customers!C553:C1553,,0) = 0, "", _xlfn.XLOOKUP(orders!C554,customers!A553:A1553,customers!C553:C1553,,0))</f>
        <v>galbertsfc@etsy.com</v>
      </c>
      <c r="H554" t="str">
        <f>_xlfn.XLOOKUP(C554, customers!$A$1:$A$1001, customers!$G$1:$G$1001,,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4">
        <f>INDEX(products!$A$1:$G$49, MATCH(orders!$D554, products!$A$1:$A$49, 0), MATCH(orders!L$1, products!$A$1:$G$1, 0))</f>
        <v>4.4550000000000001</v>
      </c>
      <c r="M554" s="4">
        <f t="shared" si="24"/>
        <v>17.82</v>
      </c>
      <c r="N554" t="str">
        <f t="shared" si="25"/>
        <v>Excelsa</v>
      </c>
      <c r="O554" t="str">
        <f t="shared" si="26"/>
        <v>Light</v>
      </c>
      <c r="P554" t="str">
        <f>_xlfn.XLOOKUP(Orders[[#This Row],[Customer ID]], customers!$A$1:$A$1001, customers!$I$1:$I$1001,, 0)</f>
        <v>Yes</v>
      </c>
    </row>
    <row r="555" spans="1:16" x14ac:dyDescent="0.3">
      <c r="A555" t="s">
        <v>3617</v>
      </c>
      <c r="B555" s="3">
        <v>44085</v>
      </c>
      <c r="C555" t="s">
        <v>3618</v>
      </c>
      <c r="D555" t="s">
        <v>6141</v>
      </c>
      <c r="E555">
        <v>5</v>
      </c>
      <c r="F555" t="str">
        <f>_xlfn.XLOOKUP(C555,customers!$A$2:$A$1001,customers!$B$2:$B$1001,,0)</f>
        <v>Vasily Polglase</v>
      </c>
      <c r="G555" t="str">
        <f>IF(_xlfn.XLOOKUP(orders!C555,customers!A554:A1554,customers!C554:C1554,,0) = 0, "", _xlfn.XLOOKUP(orders!C555,customers!A554:A1554,customers!C554:C1554,,0))</f>
        <v>vpolglasefd@about.me</v>
      </c>
      <c r="H555" t="str">
        <f>_xlfn.XLOOKUP(C555, customers!$A$1:$A$1001, customers!$G$1:$G$1001,,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4">
        <f>INDEX(products!$A$1:$G$49, MATCH(orders!$D555, products!$A$1:$A$49, 0), MATCH(orders!L$1, products!$A$1:$G$1, 0))</f>
        <v>13.75</v>
      </c>
      <c r="M555" s="4">
        <f t="shared" si="24"/>
        <v>68.75</v>
      </c>
      <c r="N555" t="str">
        <f t="shared" si="25"/>
        <v>Excelsa</v>
      </c>
      <c r="O555" t="str">
        <f t="shared" si="26"/>
        <v>Medium</v>
      </c>
      <c r="P555" t="str">
        <f>_xlfn.XLOOKUP(Orders[[#This Row],[Customer ID]], customers!$A$1:$A$1001, customers!$I$1:$I$1001,, 0)</f>
        <v>No</v>
      </c>
    </row>
    <row r="556" spans="1:16" x14ac:dyDescent="0.3">
      <c r="A556" t="s">
        <v>3622</v>
      </c>
      <c r="B556" s="3">
        <v>43737</v>
      </c>
      <c r="C556" t="s">
        <v>3623</v>
      </c>
      <c r="D556" t="s">
        <v>6142</v>
      </c>
      <c r="E556">
        <v>2</v>
      </c>
      <c r="F556" t="str">
        <f>_xlfn.XLOOKUP(C556,customers!$A$2:$A$1001,customers!$B$2:$B$1001,,0)</f>
        <v>Madelaine Sharples</v>
      </c>
      <c r="G556" t="str">
        <f>IF(_xlfn.XLOOKUP(orders!C556,customers!A555:A1555,customers!C555:C1555,,0) = 0, "", _xlfn.XLOOKUP(orders!C556,customers!A555:A1555,customers!C555:C1555,,0))</f>
        <v/>
      </c>
      <c r="H556" t="str">
        <f>_xlfn.XLOOKUP(C556, customers!$A$1:$A$1001, customers!$G$1:$G$1001,,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4">
        <f>INDEX(products!$A$1:$G$49, MATCH(orders!$D556, products!$A$1:$A$49, 0), MATCH(orders!L$1, products!$A$1:$G$1, 0))</f>
        <v>27.484999999999996</v>
      </c>
      <c r="M556" s="4">
        <f t="shared" si="24"/>
        <v>54.969999999999992</v>
      </c>
      <c r="N556" t="str">
        <f t="shared" si="25"/>
        <v>Robusta</v>
      </c>
      <c r="O556" t="str">
        <f t="shared" si="26"/>
        <v>Light</v>
      </c>
      <c r="P556" t="str">
        <f>_xlfn.XLOOKUP(Orders[[#This Row],[Customer ID]], customers!$A$1:$A$1001, customers!$I$1:$I$1001,, 0)</f>
        <v>Yes</v>
      </c>
    </row>
    <row r="557" spans="1:16" x14ac:dyDescent="0.3">
      <c r="A557" t="s">
        <v>3627</v>
      </c>
      <c r="B557" s="3">
        <v>44258</v>
      </c>
      <c r="C557" t="s">
        <v>3628</v>
      </c>
      <c r="D557" t="s">
        <v>6141</v>
      </c>
      <c r="E557">
        <v>6</v>
      </c>
      <c r="F557" t="str">
        <f>_xlfn.XLOOKUP(C557,customers!$A$2:$A$1001,customers!$B$2:$B$1001,,0)</f>
        <v>Sigfrid Busch</v>
      </c>
      <c r="G557" t="str">
        <f>IF(_xlfn.XLOOKUP(orders!C557,customers!A556:A1556,customers!C556:C1556,,0) = 0, "", _xlfn.XLOOKUP(orders!C557,customers!A556:A1556,customers!C556:C1556,,0))</f>
        <v>sbuschff@so-net.ne.jp</v>
      </c>
      <c r="H557" t="str">
        <f>_xlfn.XLOOKUP(C557, customers!$A$1:$A$1001, customers!$G$1:$G$1001,,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4">
        <f>INDEX(products!$A$1:$G$49, MATCH(orders!$D557, products!$A$1:$A$49, 0), MATCH(orders!L$1, products!$A$1:$G$1, 0))</f>
        <v>13.75</v>
      </c>
      <c r="M557" s="4">
        <f t="shared" si="24"/>
        <v>82.5</v>
      </c>
      <c r="N557" t="str">
        <f t="shared" si="25"/>
        <v>Excelsa</v>
      </c>
      <c r="O557" t="str">
        <f t="shared" si="26"/>
        <v>Medium</v>
      </c>
      <c r="P557" t="str">
        <f>_xlfn.XLOOKUP(Orders[[#This Row],[Customer ID]], customers!$A$1:$A$1001, customers!$I$1:$I$1001,, 0)</f>
        <v>No</v>
      </c>
    </row>
    <row r="558" spans="1:16" x14ac:dyDescent="0.3">
      <c r="A558" t="s">
        <v>3633</v>
      </c>
      <c r="B558" s="3">
        <v>44523</v>
      </c>
      <c r="C558" t="s">
        <v>3634</v>
      </c>
      <c r="D558" t="s">
        <v>6159</v>
      </c>
      <c r="E558">
        <v>2</v>
      </c>
      <c r="F558" t="str">
        <f>_xlfn.XLOOKUP(C558,customers!$A$2:$A$1001,customers!$B$2:$B$1001,,0)</f>
        <v>Cissiee Raisbeck</v>
      </c>
      <c r="G558" t="str">
        <f>IF(_xlfn.XLOOKUP(orders!C558,customers!A557:A1557,customers!C557:C1557,,0) = 0, "", _xlfn.XLOOKUP(orders!C558,customers!A557:A1557,customers!C557:C1557,,0))</f>
        <v>craisbeckfg@webnode.com</v>
      </c>
      <c r="H558" t="str">
        <f>_xlfn.XLOOKUP(C558, customers!$A$1:$A$1001, customers!$G$1:$G$1001,,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4">
        <f>INDEX(products!$A$1:$G$49, MATCH(orders!$D558, products!$A$1:$A$49, 0), MATCH(orders!L$1, products!$A$1:$G$1, 0))</f>
        <v>4.3650000000000002</v>
      </c>
      <c r="M558" s="4">
        <f t="shared" si="24"/>
        <v>8.73</v>
      </c>
      <c r="N558" t="str">
        <f t="shared" si="25"/>
        <v>Liberica</v>
      </c>
      <c r="O558" t="str">
        <f t="shared" si="26"/>
        <v>Medium</v>
      </c>
      <c r="P558" t="str">
        <f>_xlfn.XLOOKUP(Orders[[#This Row],[Customer ID]], customers!$A$1:$A$1001, customers!$I$1:$I$1001,, 0)</f>
        <v>Yes</v>
      </c>
    </row>
    <row r="559" spans="1:16" x14ac:dyDescent="0.3">
      <c r="A559" t="s">
        <v>3638</v>
      </c>
      <c r="B559" s="3">
        <v>44506</v>
      </c>
      <c r="C559" t="s">
        <v>3368</v>
      </c>
      <c r="D559" t="s">
        <v>6171</v>
      </c>
      <c r="E559">
        <v>4</v>
      </c>
      <c r="F559" t="str">
        <f>_xlfn.XLOOKUP(C559,customers!$A$2:$A$1001,customers!$B$2:$B$1001,,0)</f>
        <v>Marja Urion</v>
      </c>
      <c r="G559" t="e">
        <f>IF(_xlfn.XLOOKUP(orders!C559,customers!A558:A1558,customers!C558:C1558,,0) = 0, "", _xlfn.XLOOKUP(orders!C559,customers!A558:A1558,customers!C558:C1558,,0))</f>
        <v>#N/A</v>
      </c>
      <c r="H559" t="str">
        <f>_xlfn.XLOOKUP(C559, customers!$A$1:$A$1001, customers!$G$1:$G$1001,,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4">
        <f>INDEX(products!$A$1:$G$49, MATCH(orders!$D559, products!$A$1:$A$49, 0), MATCH(orders!L$1, products!$A$1:$G$1, 0))</f>
        <v>14.85</v>
      </c>
      <c r="M559" s="4">
        <f t="shared" si="24"/>
        <v>59.4</v>
      </c>
      <c r="N559" t="str">
        <f t="shared" si="25"/>
        <v>Excelsa</v>
      </c>
      <c r="O559" t="str">
        <f t="shared" si="26"/>
        <v>Light</v>
      </c>
      <c r="P559" t="str">
        <f>_xlfn.XLOOKUP(Orders[[#This Row],[Customer ID]], customers!$A$1:$A$1001, customers!$I$1:$I$1001,, 0)</f>
        <v>Yes</v>
      </c>
    </row>
    <row r="560" spans="1:16" x14ac:dyDescent="0.3">
      <c r="A560" t="s">
        <v>3643</v>
      </c>
      <c r="B560" s="3">
        <v>44225</v>
      </c>
      <c r="C560" t="s">
        <v>3644</v>
      </c>
      <c r="D560" t="s">
        <v>6150</v>
      </c>
      <c r="E560">
        <v>4</v>
      </c>
      <c r="F560" t="str">
        <f>_xlfn.XLOOKUP(C560,customers!$A$2:$A$1001,customers!$B$2:$B$1001,,0)</f>
        <v>Kenton Wetherick</v>
      </c>
      <c r="G560" t="str">
        <f>IF(_xlfn.XLOOKUP(orders!C560,customers!A559:A1559,customers!C559:C1559,,0) = 0, "", _xlfn.XLOOKUP(orders!C560,customers!A559:A1559,customers!C559:C1559,,0))</f>
        <v/>
      </c>
      <c r="H560" t="str">
        <f>_xlfn.XLOOKUP(C560, customers!$A$1:$A$1001, customers!$G$1:$G$1001,,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4">
        <f>INDEX(products!$A$1:$G$49, MATCH(orders!$D560, products!$A$1:$A$49, 0), MATCH(orders!L$1, products!$A$1:$G$1, 0))</f>
        <v>3.8849999999999998</v>
      </c>
      <c r="M560" s="4">
        <f t="shared" si="24"/>
        <v>15.54</v>
      </c>
      <c r="N560" t="str">
        <f t="shared" si="25"/>
        <v>Liberica</v>
      </c>
      <c r="O560" t="str">
        <f t="shared" si="26"/>
        <v>Dark</v>
      </c>
      <c r="P560" t="str">
        <f>_xlfn.XLOOKUP(Orders[[#This Row],[Customer ID]], customers!$A$1:$A$1001, customers!$I$1:$I$1001,, 0)</f>
        <v>Yes</v>
      </c>
    </row>
    <row r="561" spans="1:16" x14ac:dyDescent="0.3">
      <c r="A561" t="s">
        <v>3648</v>
      </c>
      <c r="B561" s="3">
        <v>44667</v>
      </c>
      <c r="C561" t="s">
        <v>3649</v>
      </c>
      <c r="D561" t="s">
        <v>6140</v>
      </c>
      <c r="E561">
        <v>3</v>
      </c>
      <c r="F561" t="str">
        <f>_xlfn.XLOOKUP(C561,customers!$A$2:$A$1001,customers!$B$2:$B$1001,,0)</f>
        <v>Reamonn Aynold</v>
      </c>
      <c r="G561" t="str">
        <f>IF(_xlfn.XLOOKUP(orders!C561,customers!A560:A1560,customers!C560:C1560,,0) = 0, "", _xlfn.XLOOKUP(orders!C561,customers!A560:A1560,customers!C560:C1560,,0))</f>
        <v>raynoldfj@ustream.tv</v>
      </c>
      <c r="H561" t="str">
        <f>_xlfn.XLOOKUP(C561, customers!$A$1:$A$1001, customers!$G$1:$G$1001,,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4">
        <f>INDEX(products!$A$1:$G$49, MATCH(orders!$D561, products!$A$1:$A$49, 0), MATCH(orders!L$1, products!$A$1:$G$1, 0))</f>
        <v>12.95</v>
      </c>
      <c r="M561" s="4">
        <f t="shared" si="24"/>
        <v>38.849999999999994</v>
      </c>
      <c r="N561" t="str">
        <f t="shared" si="25"/>
        <v>Arabica</v>
      </c>
      <c r="O561" t="str">
        <f t="shared" si="26"/>
        <v>Light</v>
      </c>
      <c r="P561" t="str">
        <f>_xlfn.XLOOKUP(Orders[[#This Row],[Customer ID]], customers!$A$1:$A$1001, customers!$I$1:$I$1001,, 0)</f>
        <v>Yes</v>
      </c>
    </row>
    <row r="562" spans="1:16" x14ac:dyDescent="0.3">
      <c r="A562" t="s">
        <v>3654</v>
      </c>
      <c r="B562" s="3">
        <v>44401</v>
      </c>
      <c r="C562" t="s">
        <v>3655</v>
      </c>
      <c r="D562" t="s">
        <v>6166</v>
      </c>
      <c r="E562">
        <v>6</v>
      </c>
      <c r="F562" t="str">
        <f>_xlfn.XLOOKUP(C562,customers!$A$2:$A$1001,customers!$B$2:$B$1001,,0)</f>
        <v>Hatty Dovydenas</v>
      </c>
      <c r="G562" t="str">
        <f>IF(_xlfn.XLOOKUP(orders!C562,customers!A561:A1561,customers!C561:C1561,,0) = 0, "", _xlfn.XLOOKUP(orders!C562,customers!A561:A1561,customers!C561:C1561,,0))</f>
        <v/>
      </c>
      <c r="H562" t="str">
        <f>_xlfn.XLOOKUP(C562, customers!$A$1:$A$1001, customers!$G$1:$G$1001,,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4">
        <f>INDEX(products!$A$1:$G$49, MATCH(orders!$D562, products!$A$1:$A$49, 0), MATCH(orders!L$1, products!$A$1:$G$1, 0))</f>
        <v>31.624999999999996</v>
      </c>
      <c r="M562" s="4">
        <f t="shared" si="24"/>
        <v>189.74999999999997</v>
      </c>
      <c r="N562" t="str">
        <f t="shared" si="25"/>
        <v>Excelsa</v>
      </c>
      <c r="O562" t="str">
        <f t="shared" si="26"/>
        <v>Medium</v>
      </c>
      <c r="P562" t="str">
        <f>_xlfn.XLOOKUP(Orders[[#This Row],[Customer ID]], customers!$A$1:$A$1001, customers!$I$1:$I$1001,, 0)</f>
        <v>Yes</v>
      </c>
    </row>
    <row r="563" spans="1:16" x14ac:dyDescent="0.3">
      <c r="A563" t="s">
        <v>3659</v>
      </c>
      <c r="B563" s="3">
        <v>43688</v>
      </c>
      <c r="C563" t="s">
        <v>3660</v>
      </c>
      <c r="D563" t="s">
        <v>6154</v>
      </c>
      <c r="E563">
        <v>6</v>
      </c>
      <c r="F563" t="str">
        <f>_xlfn.XLOOKUP(C563,customers!$A$2:$A$1001,customers!$B$2:$B$1001,,0)</f>
        <v>Nathaniel Bloxland</v>
      </c>
      <c r="G563" t="str">
        <f>IF(_xlfn.XLOOKUP(orders!C563,customers!A562:A1562,customers!C562:C1562,,0) = 0, "", _xlfn.XLOOKUP(orders!C563,customers!A562:A1562,customers!C562:C1562,,0))</f>
        <v/>
      </c>
      <c r="H563" t="str">
        <f>_xlfn.XLOOKUP(C563, customers!$A$1:$A$1001, customers!$G$1:$G$1001,,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4">
        <f>INDEX(products!$A$1:$G$49, MATCH(orders!$D563, products!$A$1:$A$49, 0), MATCH(orders!L$1, products!$A$1:$G$1, 0))</f>
        <v>2.9849999999999999</v>
      </c>
      <c r="M563" s="4">
        <f t="shared" si="24"/>
        <v>17.91</v>
      </c>
      <c r="N563" t="str">
        <f t="shared" si="25"/>
        <v>Arabica</v>
      </c>
      <c r="O563" t="str">
        <f t="shared" si="26"/>
        <v>Dark</v>
      </c>
      <c r="P563" t="str">
        <f>_xlfn.XLOOKUP(Orders[[#This Row],[Customer ID]], customers!$A$1:$A$1001, customers!$I$1:$I$1001,, 0)</f>
        <v>Yes</v>
      </c>
    </row>
    <row r="564" spans="1:16" x14ac:dyDescent="0.3">
      <c r="A564" t="s">
        <v>3665</v>
      </c>
      <c r="B564" s="3">
        <v>43669</v>
      </c>
      <c r="C564" t="s">
        <v>3666</v>
      </c>
      <c r="D564" t="s">
        <v>6145</v>
      </c>
      <c r="E564">
        <v>6</v>
      </c>
      <c r="F564" t="str">
        <f>_xlfn.XLOOKUP(C564,customers!$A$2:$A$1001,customers!$B$2:$B$1001,,0)</f>
        <v>Brendan Grece</v>
      </c>
      <c r="G564" t="str">
        <f>IF(_xlfn.XLOOKUP(orders!C564,customers!A563:A1563,customers!C563:C1563,,0) = 0, "", _xlfn.XLOOKUP(orders!C564,customers!A563:A1563,customers!C563:C1563,,0))</f>
        <v>bgrecefm@naver.com</v>
      </c>
      <c r="H564" t="str">
        <f>_xlfn.XLOOKUP(C564, customers!$A$1:$A$1001, customers!$G$1:$G$1001,,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4">
        <f>INDEX(products!$A$1:$G$49, MATCH(orders!$D564, products!$A$1:$A$49, 0), MATCH(orders!L$1, products!$A$1:$G$1, 0))</f>
        <v>4.7549999999999999</v>
      </c>
      <c r="M564" s="4">
        <f t="shared" si="24"/>
        <v>28.53</v>
      </c>
      <c r="N564" t="str">
        <f t="shared" si="25"/>
        <v>Liberica</v>
      </c>
      <c r="O564" t="str">
        <f t="shared" si="26"/>
        <v>Light</v>
      </c>
      <c r="P564" t="str">
        <f>_xlfn.XLOOKUP(Orders[[#This Row],[Customer ID]], customers!$A$1:$A$1001, customers!$I$1:$I$1001,, 0)</f>
        <v>No</v>
      </c>
    </row>
    <row r="565" spans="1:16" x14ac:dyDescent="0.3">
      <c r="A565" t="s">
        <v>3671</v>
      </c>
      <c r="B565" s="3">
        <v>43991</v>
      </c>
      <c r="C565" t="s">
        <v>3752</v>
      </c>
      <c r="D565" t="s">
        <v>6141</v>
      </c>
      <c r="E565">
        <v>6</v>
      </c>
      <c r="F565" t="str">
        <f>_xlfn.XLOOKUP(C565,customers!$A$2:$A$1001,customers!$B$2:$B$1001,,0)</f>
        <v>Don Flintiff</v>
      </c>
      <c r="G565" t="str">
        <f>IF(_xlfn.XLOOKUP(orders!C565,customers!A564:A1564,customers!C564:C1564,,0) = 0, "", _xlfn.XLOOKUP(orders!C565,customers!A564:A1564,customers!C564:C1564,,0))</f>
        <v>dflintiffg1@e-recht24.de</v>
      </c>
      <c r="H565" t="str">
        <f>_xlfn.XLOOKUP(C565, customers!$A$1:$A$1001, customers!$G$1:$G$1001,,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4">
        <f>INDEX(products!$A$1:$G$49, MATCH(orders!$D565, products!$A$1:$A$49, 0), MATCH(orders!L$1, products!$A$1:$G$1, 0))</f>
        <v>13.75</v>
      </c>
      <c r="M565" s="4">
        <f t="shared" si="24"/>
        <v>82.5</v>
      </c>
      <c r="N565" t="str">
        <f t="shared" si="25"/>
        <v>Excelsa</v>
      </c>
      <c r="O565" t="str">
        <f t="shared" si="26"/>
        <v>Medium</v>
      </c>
      <c r="P565" t="str">
        <f>_xlfn.XLOOKUP(Orders[[#This Row],[Customer ID]], customers!$A$1:$A$1001, customers!$I$1:$I$1001,, 0)</f>
        <v>No</v>
      </c>
    </row>
    <row r="566" spans="1:16" x14ac:dyDescent="0.3">
      <c r="A566" t="s">
        <v>3677</v>
      </c>
      <c r="B566" s="3">
        <v>43883</v>
      </c>
      <c r="C566" t="s">
        <v>3678</v>
      </c>
      <c r="D566" t="s">
        <v>6173</v>
      </c>
      <c r="E566">
        <v>2</v>
      </c>
      <c r="F566" t="str">
        <f>_xlfn.XLOOKUP(C566,customers!$A$2:$A$1001,customers!$B$2:$B$1001,,0)</f>
        <v>Abbe Thys</v>
      </c>
      <c r="G566" t="str">
        <f>IF(_xlfn.XLOOKUP(orders!C566,customers!A565:A1565,customers!C565:C1565,,0) = 0, "", _xlfn.XLOOKUP(orders!C566,customers!A565:A1565,customers!C565:C1565,,0))</f>
        <v>athysfo@cdc.gov</v>
      </c>
      <c r="H566" t="str">
        <f>_xlfn.XLOOKUP(C566, customers!$A$1:$A$1001, customers!$G$1:$G$1001,,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4">
        <f>INDEX(products!$A$1:$G$49, MATCH(orders!$D566, products!$A$1:$A$49, 0), MATCH(orders!L$1, products!$A$1:$G$1, 0))</f>
        <v>7.169999999999999</v>
      </c>
      <c r="M566" s="4">
        <f t="shared" si="24"/>
        <v>14.339999999999998</v>
      </c>
      <c r="N566" t="str">
        <f t="shared" si="25"/>
        <v>Robusta</v>
      </c>
      <c r="O566" t="str">
        <f t="shared" si="26"/>
        <v>Light</v>
      </c>
      <c r="P566" t="str">
        <f>_xlfn.XLOOKUP(Orders[[#This Row],[Customer ID]], customers!$A$1:$A$1001, customers!$I$1:$I$1001,, 0)</f>
        <v>No</v>
      </c>
    </row>
    <row r="567" spans="1:16" x14ac:dyDescent="0.3">
      <c r="A567" t="s">
        <v>3683</v>
      </c>
      <c r="B567" s="3">
        <v>44031</v>
      </c>
      <c r="C567" t="s">
        <v>3684</v>
      </c>
      <c r="D567" t="s">
        <v>6149</v>
      </c>
      <c r="E567">
        <v>4</v>
      </c>
      <c r="F567" t="str">
        <f>_xlfn.XLOOKUP(C567,customers!$A$2:$A$1001,customers!$B$2:$B$1001,,0)</f>
        <v>Jackquelin Chugg</v>
      </c>
      <c r="G567" t="str">
        <f>IF(_xlfn.XLOOKUP(orders!C567,customers!A566:A1566,customers!C566:C1566,,0) = 0, "", _xlfn.XLOOKUP(orders!C567,customers!A566:A1566,customers!C566:C1566,,0))</f>
        <v>jchuggfp@about.me</v>
      </c>
      <c r="H567" t="str">
        <f>_xlfn.XLOOKUP(C567, customers!$A$1:$A$1001, customers!$G$1:$G$1001,,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4">
        <f>INDEX(products!$A$1:$G$49, MATCH(orders!$D567, products!$A$1:$A$49, 0), MATCH(orders!L$1, products!$A$1:$G$1, 0))</f>
        <v>20.584999999999997</v>
      </c>
      <c r="M567" s="4">
        <f t="shared" si="24"/>
        <v>82.339999999999989</v>
      </c>
      <c r="N567" t="str">
        <f t="shared" si="25"/>
        <v>Robusta</v>
      </c>
      <c r="O567" t="str">
        <f t="shared" si="26"/>
        <v>Dark</v>
      </c>
      <c r="P567" t="str">
        <f>_xlfn.XLOOKUP(Orders[[#This Row],[Customer ID]], customers!$A$1:$A$1001, customers!$I$1:$I$1001,, 0)</f>
        <v>No</v>
      </c>
    </row>
    <row r="568" spans="1:16" x14ac:dyDescent="0.3">
      <c r="A568" t="s">
        <v>3689</v>
      </c>
      <c r="B568" s="3">
        <v>44459</v>
      </c>
      <c r="C568" t="s">
        <v>3690</v>
      </c>
      <c r="D568" t="s">
        <v>6152</v>
      </c>
      <c r="E568">
        <v>6</v>
      </c>
      <c r="F568" t="str">
        <f>_xlfn.XLOOKUP(C568,customers!$A$2:$A$1001,customers!$B$2:$B$1001,,0)</f>
        <v>Audra Kelston</v>
      </c>
      <c r="G568" t="str">
        <f>IF(_xlfn.XLOOKUP(orders!C568,customers!A567:A1567,customers!C567:C1567,,0) = 0, "", _xlfn.XLOOKUP(orders!C568,customers!A567:A1567,customers!C567:C1567,,0))</f>
        <v>akelstonfq@sakura.ne.jp</v>
      </c>
      <c r="H568" t="str">
        <f>_xlfn.XLOOKUP(C568, customers!$A$1:$A$1001, customers!$G$1:$G$1001,,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4">
        <f>INDEX(products!$A$1:$G$49, MATCH(orders!$D568, products!$A$1:$A$49, 0), MATCH(orders!L$1, products!$A$1:$G$1, 0))</f>
        <v>3.375</v>
      </c>
      <c r="M568" s="4">
        <f t="shared" si="24"/>
        <v>20.25</v>
      </c>
      <c r="N568" t="str">
        <f t="shared" si="25"/>
        <v>Arabica</v>
      </c>
      <c r="O568" t="str">
        <f t="shared" si="26"/>
        <v>Medium</v>
      </c>
      <c r="P568" t="str">
        <f>_xlfn.XLOOKUP(Orders[[#This Row],[Customer ID]], customers!$A$1:$A$1001, customers!$I$1:$I$1001,, 0)</f>
        <v>Yes</v>
      </c>
    </row>
    <row r="569" spans="1:16" x14ac:dyDescent="0.3">
      <c r="A569" t="s">
        <v>3695</v>
      </c>
      <c r="B569" s="3">
        <v>44318</v>
      </c>
      <c r="C569" t="s">
        <v>3696</v>
      </c>
      <c r="D569" t="s">
        <v>6142</v>
      </c>
      <c r="E569">
        <v>6</v>
      </c>
      <c r="F569" t="str">
        <f>_xlfn.XLOOKUP(C569,customers!$A$2:$A$1001,customers!$B$2:$B$1001,,0)</f>
        <v>Elvina Angel</v>
      </c>
      <c r="G569" t="str">
        <f>IF(_xlfn.XLOOKUP(orders!C569,customers!A568:A1568,customers!C568:C1568,,0) = 0, "", _xlfn.XLOOKUP(orders!C569,customers!A568:A1568,customers!C568:C1568,,0))</f>
        <v/>
      </c>
      <c r="H569" t="str">
        <f>_xlfn.XLOOKUP(C569, customers!$A$1:$A$1001, customers!$G$1:$G$1001,,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4">
        <f>INDEX(products!$A$1:$G$49, MATCH(orders!$D569, products!$A$1:$A$49, 0), MATCH(orders!L$1, products!$A$1:$G$1, 0))</f>
        <v>27.484999999999996</v>
      </c>
      <c r="M569" s="4">
        <f t="shared" si="24"/>
        <v>164.90999999999997</v>
      </c>
      <c r="N569" t="str">
        <f t="shared" si="25"/>
        <v>Robusta</v>
      </c>
      <c r="O569" t="str">
        <f t="shared" si="26"/>
        <v>Light</v>
      </c>
      <c r="P569" t="str">
        <f>_xlfn.XLOOKUP(Orders[[#This Row],[Customer ID]], customers!$A$1:$A$1001, customers!$I$1:$I$1001,, 0)</f>
        <v>No</v>
      </c>
    </row>
    <row r="570" spans="1:16" x14ac:dyDescent="0.3">
      <c r="A570" t="s">
        <v>3700</v>
      </c>
      <c r="B570" s="3">
        <v>44526</v>
      </c>
      <c r="C570" t="s">
        <v>3701</v>
      </c>
      <c r="D570" t="s">
        <v>6145</v>
      </c>
      <c r="E570">
        <v>4</v>
      </c>
      <c r="F570" t="str">
        <f>_xlfn.XLOOKUP(C570,customers!$A$2:$A$1001,customers!$B$2:$B$1001,,0)</f>
        <v>Claiborne Mottram</v>
      </c>
      <c r="G570" t="str">
        <f>IF(_xlfn.XLOOKUP(orders!C570,customers!A569:A1569,customers!C569:C1569,,0) = 0, "", _xlfn.XLOOKUP(orders!C570,customers!A569:A1569,customers!C569:C1569,,0))</f>
        <v>cmottramfs@harvard.edu</v>
      </c>
      <c r="H570" t="str">
        <f>_xlfn.XLOOKUP(C570, customers!$A$1:$A$1001, customers!$G$1:$G$1001,,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4">
        <f>INDEX(products!$A$1:$G$49, MATCH(orders!$D570, products!$A$1:$A$49, 0), MATCH(orders!L$1, products!$A$1:$G$1, 0))</f>
        <v>4.7549999999999999</v>
      </c>
      <c r="M570" s="4">
        <f t="shared" si="24"/>
        <v>19.02</v>
      </c>
      <c r="N570" t="str">
        <f t="shared" si="25"/>
        <v>Liberica</v>
      </c>
      <c r="O570" t="str">
        <f t="shared" si="26"/>
        <v>Light</v>
      </c>
      <c r="P570" t="str">
        <f>_xlfn.XLOOKUP(Orders[[#This Row],[Customer ID]], customers!$A$1:$A$1001, customers!$I$1:$I$1001,, 0)</f>
        <v>Yes</v>
      </c>
    </row>
    <row r="571" spans="1:16" x14ac:dyDescent="0.3">
      <c r="A571" t="s">
        <v>3706</v>
      </c>
      <c r="B571" s="3">
        <v>43879</v>
      </c>
      <c r="C571" t="s">
        <v>3752</v>
      </c>
      <c r="D571" t="s">
        <v>6168</v>
      </c>
      <c r="E571">
        <v>6</v>
      </c>
      <c r="F571" t="str">
        <f>_xlfn.XLOOKUP(C571,customers!$A$2:$A$1001,customers!$B$2:$B$1001,,0)</f>
        <v>Don Flintiff</v>
      </c>
      <c r="G571" t="str">
        <f>IF(_xlfn.XLOOKUP(orders!C571,customers!A570:A1570,customers!C570:C1570,,0) = 0, "", _xlfn.XLOOKUP(orders!C571,customers!A570:A1570,customers!C570:C1570,,0))</f>
        <v>dflintiffg1@e-recht24.de</v>
      </c>
      <c r="H571" t="str">
        <f>_xlfn.XLOOKUP(C571, customers!$A$1:$A$1001, customers!$G$1:$G$1001,,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4">
        <f>INDEX(products!$A$1:$G$49, MATCH(orders!$D571, products!$A$1:$A$49, 0), MATCH(orders!L$1, products!$A$1:$G$1, 0))</f>
        <v>22.884999999999998</v>
      </c>
      <c r="M571" s="4">
        <f t="shared" si="24"/>
        <v>137.31</v>
      </c>
      <c r="N571" t="str">
        <f t="shared" si="25"/>
        <v>Arabica</v>
      </c>
      <c r="O571" t="str">
        <f t="shared" si="26"/>
        <v>Dark</v>
      </c>
      <c r="P571" t="str">
        <f>_xlfn.XLOOKUP(Orders[[#This Row],[Customer ID]], customers!$A$1:$A$1001, customers!$I$1:$I$1001,, 0)</f>
        <v>No</v>
      </c>
    </row>
    <row r="572" spans="1:16" x14ac:dyDescent="0.3">
      <c r="A572" t="s">
        <v>3712</v>
      </c>
      <c r="B572" s="3">
        <v>43928</v>
      </c>
      <c r="C572" t="s">
        <v>3713</v>
      </c>
      <c r="D572" t="s">
        <v>6157</v>
      </c>
      <c r="E572">
        <v>4</v>
      </c>
      <c r="F572" t="str">
        <f>_xlfn.XLOOKUP(C572,customers!$A$2:$A$1001,customers!$B$2:$B$1001,,0)</f>
        <v>Donalt Sangwin</v>
      </c>
      <c r="G572" t="str">
        <f>IF(_xlfn.XLOOKUP(orders!C572,customers!A571:A1571,customers!C571:C1571,,0) = 0, "", _xlfn.XLOOKUP(orders!C572,customers!A571:A1571,customers!C571:C1571,,0))</f>
        <v>dsangwinfu@weebly.com</v>
      </c>
      <c r="H572" t="str">
        <f>_xlfn.XLOOKUP(C572, customers!$A$1:$A$1001, customers!$G$1:$G$1001,,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4">
        <f>INDEX(products!$A$1:$G$49, MATCH(orders!$D572, products!$A$1:$A$49, 0), MATCH(orders!L$1, products!$A$1:$G$1, 0))</f>
        <v>6.75</v>
      </c>
      <c r="M572" s="4">
        <f t="shared" si="24"/>
        <v>27</v>
      </c>
      <c r="N572" t="str">
        <f t="shared" si="25"/>
        <v>Arabica</v>
      </c>
      <c r="O572" t="str">
        <f t="shared" si="26"/>
        <v>Medium</v>
      </c>
      <c r="P572" t="str">
        <f>_xlfn.XLOOKUP(Orders[[#This Row],[Customer ID]], customers!$A$1:$A$1001, customers!$I$1:$I$1001,, 0)</f>
        <v>No</v>
      </c>
    </row>
    <row r="573" spans="1:16" x14ac:dyDescent="0.3">
      <c r="A573" t="s">
        <v>3718</v>
      </c>
      <c r="B573" s="3">
        <v>44592</v>
      </c>
      <c r="C573" t="s">
        <v>3719</v>
      </c>
      <c r="D573" t="s">
        <v>6176</v>
      </c>
      <c r="E573">
        <v>4</v>
      </c>
      <c r="F573" t="str">
        <f>_xlfn.XLOOKUP(C573,customers!$A$2:$A$1001,customers!$B$2:$B$1001,,0)</f>
        <v>Elizabet Aizikowitz</v>
      </c>
      <c r="G573" t="str">
        <f>IF(_xlfn.XLOOKUP(orders!C573,customers!A572:A1572,customers!C572:C1572,,0) = 0, "", _xlfn.XLOOKUP(orders!C573,customers!A572:A1572,customers!C572:C1572,,0))</f>
        <v>eaizikowitzfv@virginia.edu</v>
      </c>
      <c r="H573" t="str">
        <f>_xlfn.XLOOKUP(C573, customers!$A$1:$A$1001, customers!$G$1:$G$1001,,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4">
        <f>INDEX(products!$A$1:$G$49, MATCH(orders!$D573, products!$A$1:$A$49, 0), MATCH(orders!L$1, products!$A$1:$G$1, 0))</f>
        <v>8.91</v>
      </c>
      <c r="M573" s="4">
        <f t="shared" si="24"/>
        <v>35.64</v>
      </c>
      <c r="N573" t="str">
        <f t="shared" si="25"/>
        <v>Excelsa</v>
      </c>
      <c r="O573" t="str">
        <f t="shared" si="26"/>
        <v>Light</v>
      </c>
      <c r="P573" t="str">
        <f>_xlfn.XLOOKUP(Orders[[#This Row],[Customer ID]], customers!$A$1:$A$1001, customers!$I$1:$I$1001,, 0)</f>
        <v>No</v>
      </c>
    </row>
    <row r="574" spans="1:16" x14ac:dyDescent="0.3">
      <c r="A574" t="s">
        <v>3724</v>
      </c>
      <c r="B574" s="3">
        <v>43515</v>
      </c>
      <c r="C574" t="s">
        <v>3725</v>
      </c>
      <c r="D574" t="s">
        <v>6154</v>
      </c>
      <c r="E574">
        <v>2</v>
      </c>
      <c r="F574" t="str">
        <f>_xlfn.XLOOKUP(C574,customers!$A$2:$A$1001,customers!$B$2:$B$1001,,0)</f>
        <v>Herbie Peppard</v>
      </c>
      <c r="G574" t="str">
        <f>IF(_xlfn.XLOOKUP(orders!C574,customers!A573:A1573,customers!C573:C1573,,0) = 0, "", _xlfn.XLOOKUP(orders!C574,customers!A573:A1573,customers!C573:C1573,,0))</f>
        <v/>
      </c>
      <c r="H574" t="str">
        <f>_xlfn.XLOOKUP(C574, customers!$A$1:$A$1001, customers!$G$1:$G$1001,,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4">
        <f>INDEX(products!$A$1:$G$49, MATCH(orders!$D574, products!$A$1:$A$49, 0), MATCH(orders!L$1, products!$A$1:$G$1, 0))</f>
        <v>2.9849999999999999</v>
      </c>
      <c r="M574" s="4">
        <f t="shared" si="24"/>
        <v>5.97</v>
      </c>
      <c r="N574" t="str">
        <f t="shared" si="25"/>
        <v>Arabica</v>
      </c>
      <c r="O574" t="str">
        <f t="shared" si="26"/>
        <v>Dark</v>
      </c>
      <c r="P574" t="str">
        <f>_xlfn.XLOOKUP(Orders[[#This Row],[Customer ID]], customers!$A$1:$A$1001, customers!$I$1:$I$1001,, 0)</f>
        <v>Yes</v>
      </c>
    </row>
    <row r="575" spans="1:16" x14ac:dyDescent="0.3">
      <c r="A575" t="s">
        <v>3728</v>
      </c>
      <c r="B575" s="3">
        <v>43781</v>
      </c>
      <c r="C575" t="s">
        <v>3729</v>
      </c>
      <c r="D575" t="s">
        <v>6155</v>
      </c>
      <c r="E575">
        <v>6</v>
      </c>
      <c r="F575" t="str">
        <f>_xlfn.XLOOKUP(C575,customers!$A$2:$A$1001,customers!$B$2:$B$1001,,0)</f>
        <v>Cornie Venour</v>
      </c>
      <c r="G575" t="str">
        <f>IF(_xlfn.XLOOKUP(orders!C575,customers!A574:A1574,customers!C574:C1574,,0) = 0, "", _xlfn.XLOOKUP(orders!C575,customers!A574:A1574,customers!C574:C1574,,0))</f>
        <v>cvenourfx@ask.com</v>
      </c>
      <c r="H575" t="str">
        <f>_xlfn.XLOOKUP(C575, customers!$A$1:$A$1001, customers!$G$1:$G$1001,,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4">
        <f>INDEX(products!$A$1:$G$49, MATCH(orders!$D575, products!$A$1:$A$49, 0), MATCH(orders!L$1, products!$A$1:$G$1, 0))</f>
        <v>11.25</v>
      </c>
      <c r="M575" s="4">
        <f t="shared" si="24"/>
        <v>67.5</v>
      </c>
      <c r="N575" t="str">
        <f t="shared" si="25"/>
        <v>Arabica</v>
      </c>
      <c r="O575" t="str">
        <f t="shared" si="26"/>
        <v>Medium</v>
      </c>
      <c r="P575" t="str">
        <f>_xlfn.XLOOKUP(Orders[[#This Row],[Customer ID]], customers!$A$1:$A$1001, customers!$I$1:$I$1001,, 0)</f>
        <v>No</v>
      </c>
    </row>
    <row r="576" spans="1:16" x14ac:dyDescent="0.3">
      <c r="A576" t="s">
        <v>3734</v>
      </c>
      <c r="B576" s="3">
        <v>44697</v>
      </c>
      <c r="C576" t="s">
        <v>3735</v>
      </c>
      <c r="D576" t="s">
        <v>6178</v>
      </c>
      <c r="E576">
        <v>6</v>
      </c>
      <c r="F576" t="str">
        <f>_xlfn.XLOOKUP(C576,customers!$A$2:$A$1001,customers!$B$2:$B$1001,,0)</f>
        <v>Maggy Harby</v>
      </c>
      <c r="G576" t="str">
        <f>IF(_xlfn.XLOOKUP(orders!C576,customers!A575:A1575,customers!C575:C1575,,0) = 0, "", _xlfn.XLOOKUP(orders!C576,customers!A575:A1575,customers!C575:C1575,,0))</f>
        <v>mharbyfy@163.com</v>
      </c>
      <c r="H576" t="str">
        <f>_xlfn.XLOOKUP(C576, customers!$A$1:$A$1001, customers!$G$1:$G$1001,,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4">
        <f>INDEX(products!$A$1:$G$49, MATCH(orders!$D576, products!$A$1:$A$49, 0), MATCH(orders!L$1, products!$A$1:$G$1, 0))</f>
        <v>3.5849999999999995</v>
      </c>
      <c r="M576" s="4">
        <f t="shared" si="24"/>
        <v>21.509999999999998</v>
      </c>
      <c r="N576" t="str">
        <f t="shared" si="25"/>
        <v>Robusta</v>
      </c>
      <c r="O576" t="str">
        <f t="shared" si="26"/>
        <v>Light</v>
      </c>
      <c r="P576" t="str">
        <f>_xlfn.XLOOKUP(Orders[[#This Row],[Customer ID]], customers!$A$1:$A$1001, customers!$I$1:$I$1001,, 0)</f>
        <v>Yes</v>
      </c>
    </row>
    <row r="577" spans="1:16" x14ac:dyDescent="0.3">
      <c r="A577" t="s">
        <v>3739</v>
      </c>
      <c r="B577" s="3">
        <v>44239</v>
      </c>
      <c r="C577" t="s">
        <v>3740</v>
      </c>
      <c r="D577" t="s">
        <v>6181</v>
      </c>
      <c r="E577">
        <v>2</v>
      </c>
      <c r="F577" t="str">
        <f>_xlfn.XLOOKUP(C577,customers!$A$2:$A$1001,customers!$B$2:$B$1001,,0)</f>
        <v>Reggie Thickpenny</v>
      </c>
      <c r="G577" t="str">
        <f>IF(_xlfn.XLOOKUP(orders!C577,customers!A576:A1576,customers!C576:C1576,,0) = 0, "", _xlfn.XLOOKUP(orders!C577,customers!A576:A1576,customers!C576:C1576,,0))</f>
        <v>rthickpennyfz@cafepress.com</v>
      </c>
      <c r="H577" t="str">
        <f>_xlfn.XLOOKUP(C577, customers!$A$1:$A$1001, customers!$G$1:$G$1001,,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4">
        <f>INDEX(products!$A$1:$G$49, MATCH(orders!$D577, products!$A$1:$A$49, 0), MATCH(orders!L$1, products!$A$1:$G$1, 0))</f>
        <v>33.464999999999996</v>
      </c>
      <c r="M577" s="4">
        <f t="shared" si="24"/>
        <v>66.929999999999993</v>
      </c>
      <c r="N577" t="str">
        <f t="shared" si="25"/>
        <v>Liberica</v>
      </c>
      <c r="O577" t="str">
        <f t="shared" si="26"/>
        <v>Medium</v>
      </c>
      <c r="P577" t="str">
        <f>_xlfn.XLOOKUP(Orders[[#This Row],[Customer ID]], customers!$A$1:$A$1001, customers!$I$1:$I$1001,, 0)</f>
        <v>No</v>
      </c>
    </row>
    <row r="578" spans="1:16" x14ac:dyDescent="0.3">
      <c r="A578" t="s">
        <v>3745</v>
      </c>
      <c r="B578" s="3">
        <v>44290</v>
      </c>
      <c r="C578" t="s">
        <v>3746</v>
      </c>
      <c r="D578" t="s">
        <v>6154</v>
      </c>
      <c r="E578">
        <v>6</v>
      </c>
      <c r="F578" t="str">
        <f>_xlfn.XLOOKUP(C578,customers!$A$2:$A$1001,customers!$B$2:$B$1001,,0)</f>
        <v>Phyllys Ormerod</v>
      </c>
      <c r="G578" t="str">
        <f>IF(_xlfn.XLOOKUP(orders!C578,customers!A577:A1577,customers!C577:C1577,,0) = 0, "", _xlfn.XLOOKUP(orders!C578,customers!A577:A1577,customers!C577:C1577,,0))</f>
        <v>pormerodg0@redcross.org</v>
      </c>
      <c r="H578" t="str">
        <f>_xlfn.XLOOKUP(C578, customers!$A$1:$A$1001, customers!$G$1:$G$1001,,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4">
        <f>INDEX(products!$A$1:$G$49, MATCH(orders!$D578, products!$A$1:$A$49, 0), MATCH(orders!L$1, products!$A$1:$G$1, 0))</f>
        <v>2.9849999999999999</v>
      </c>
      <c r="M578" s="4">
        <f t="shared" si="24"/>
        <v>17.91</v>
      </c>
      <c r="N578" t="str">
        <f t="shared" si="25"/>
        <v>Arabica</v>
      </c>
      <c r="O578" t="str">
        <f t="shared" si="26"/>
        <v>Dark</v>
      </c>
      <c r="P578" t="str">
        <f>_xlfn.XLOOKUP(Orders[[#This Row],[Customer ID]], customers!$A$1:$A$1001, customers!$I$1:$I$1001,, 0)</f>
        <v>No</v>
      </c>
    </row>
    <row r="579" spans="1:16" x14ac:dyDescent="0.3">
      <c r="A579" t="s">
        <v>3751</v>
      </c>
      <c r="B579" s="3">
        <v>44410</v>
      </c>
      <c r="C579" t="s">
        <v>3752</v>
      </c>
      <c r="D579" t="s">
        <v>6162</v>
      </c>
      <c r="E579">
        <v>4</v>
      </c>
      <c r="F579" t="str">
        <f>_xlfn.XLOOKUP(C579,customers!$A$2:$A$1001,customers!$B$2:$B$1001,,0)</f>
        <v>Don Flintiff</v>
      </c>
      <c r="G579" t="str">
        <f>IF(_xlfn.XLOOKUP(orders!C579,customers!A578:A1578,customers!C578:C1578,,0) = 0, "", _xlfn.XLOOKUP(orders!C579,customers!A578:A1578,customers!C578:C1578,,0))</f>
        <v>dflintiffg1@e-recht24.de</v>
      </c>
      <c r="H579" t="str">
        <f>_xlfn.XLOOKUP(C579, customers!$A$1:$A$1001, customers!$G$1:$G$1001,,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4">
        <f>INDEX(products!$A$1:$G$49, MATCH(orders!$D579, products!$A$1:$A$49, 0), MATCH(orders!L$1, products!$A$1:$G$1, 0))</f>
        <v>14.55</v>
      </c>
      <c r="M579" s="4">
        <f t="shared" ref="M579:M642" si="27">L579*E579</f>
        <v>58.2</v>
      </c>
      <c r="N579" t="str">
        <f t="shared" ref="N579:N642" si="28">IF(I579 = "Rob", "Robusta", IF(I579 = "Exc", "Excelsa", IF(I579 = "Ara", "Arabica", IF(I579 = "Lib", "Liberica"))))</f>
        <v>Liberica</v>
      </c>
      <c r="O579" t="str">
        <f t="shared" ref="O579:O642" si="29">IF(J579 = "M", "Medium", IF(J579 = "L", "Light", IF(J579 = "D", "Dark")))</f>
        <v>Medium</v>
      </c>
      <c r="P579" t="str">
        <f>_xlfn.XLOOKUP(Orders[[#This Row],[Customer ID]], customers!$A$1:$A$1001, customers!$I$1:$I$1001,, 0)</f>
        <v>No</v>
      </c>
    </row>
    <row r="580" spans="1:16" x14ac:dyDescent="0.3">
      <c r="A580" t="s">
        <v>3756</v>
      </c>
      <c r="B580" s="3">
        <v>44720</v>
      </c>
      <c r="C580" t="s">
        <v>3757</v>
      </c>
      <c r="D580" t="s">
        <v>6184</v>
      </c>
      <c r="E580">
        <v>3</v>
      </c>
      <c r="F580" t="str">
        <f>_xlfn.XLOOKUP(C580,customers!$A$2:$A$1001,customers!$B$2:$B$1001,,0)</f>
        <v>Tymon Zanetti</v>
      </c>
      <c r="G580" t="str">
        <f>IF(_xlfn.XLOOKUP(orders!C580,customers!A579:A1579,customers!C579:C1579,,0) = 0, "", _xlfn.XLOOKUP(orders!C580,customers!A579:A1579,customers!C579:C1579,,0))</f>
        <v>tzanettig2@gravatar.com</v>
      </c>
      <c r="H580" t="str">
        <f>_xlfn.XLOOKUP(C580, customers!$A$1:$A$1001, customers!$G$1:$G$1001,,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4">
        <f>INDEX(products!$A$1:$G$49, MATCH(orders!$D580, products!$A$1:$A$49, 0), MATCH(orders!L$1, products!$A$1:$G$1, 0))</f>
        <v>4.4550000000000001</v>
      </c>
      <c r="M580" s="4">
        <f t="shared" si="27"/>
        <v>13.365</v>
      </c>
      <c r="N580" t="str">
        <f t="shared" si="28"/>
        <v>Excelsa</v>
      </c>
      <c r="O580" t="str">
        <f t="shared" si="29"/>
        <v>Light</v>
      </c>
      <c r="P580" t="str">
        <f>_xlfn.XLOOKUP(Orders[[#This Row],[Customer ID]], customers!$A$1:$A$1001, customers!$I$1:$I$1001,, 0)</f>
        <v>No</v>
      </c>
    </row>
    <row r="581" spans="1:16" x14ac:dyDescent="0.3">
      <c r="A581" t="s">
        <v>3756</v>
      </c>
      <c r="B581" s="3">
        <v>44720</v>
      </c>
      <c r="C581" t="s">
        <v>3757</v>
      </c>
      <c r="D581" t="s">
        <v>6157</v>
      </c>
      <c r="E581">
        <v>5</v>
      </c>
      <c r="F581" t="str">
        <f>_xlfn.XLOOKUP(C581,customers!$A$2:$A$1001,customers!$B$2:$B$1001,,0)</f>
        <v>Tymon Zanetti</v>
      </c>
      <c r="G581" t="str">
        <f>IF(_xlfn.XLOOKUP(orders!C581,customers!A580:A1580,customers!C580:C1580,,0) = 0, "", _xlfn.XLOOKUP(orders!C581,customers!A580:A1580,customers!C580:C1580,,0))</f>
        <v>tzanettig2@gravatar.com</v>
      </c>
      <c r="H581" t="str">
        <f>_xlfn.XLOOKUP(C581, customers!$A$1:$A$1001, customers!$G$1:$G$1001,,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4">
        <f>INDEX(products!$A$1:$G$49, MATCH(orders!$D581, products!$A$1:$A$49, 0), MATCH(orders!L$1, products!$A$1:$G$1, 0))</f>
        <v>6.75</v>
      </c>
      <c r="M581" s="4">
        <f t="shared" si="27"/>
        <v>33.75</v>
      </c>
      <c r="N581" t="str">
        <f t="shared" si="28"/>
        <v>Arabica</v>
      </c>
      <c r="O581" t="str">
        <f t="shared" si="29"/>
        <v>Medium</v>
      </c>
      <c r="P581" t="str">
        <f>_xlfn.XLOOKUP(Orders[[#This Row],[Customer ID]], customers!$A$1:$A$1001, customers!$I$1:$I$1001,, 0)</f>
        <v>No</v>
      </c>
    </row>
    <row r="582" spans="1:16" x14ac:dyDescent="0.3">
      <c r="A582" t="s">
        <v>3767</v>
      </c>
      <c r="B582" s="3">
        <v>43965</v>
      </c>
      <c r="C582" t="s">
        <v>3768</v>
      </c>
      <c r="D582" t="s">
        <v>6171</v>
      </c>
      <c r="E582">
        <v>3</v>
      </c>
      <c r="F582" t="str">
        <f>_xlfn.XLOOKUP(C582,customers!$A$2:$A$1001,customers!$B$2:$B$1001,,0)</f>
        <v>Reinaldos Kirtley</v>
      </c>
      <c r="G582" t="str">
        <f>IF(_xlfn.XLOOKUP(orders!C582,customers!A581:A1581,customers!C581:C1581,,0) = 0, "", _xlfn.XLOOKUP(orders!C582,customers!A581:A1581,customers!C581:C1581,,0))</f>
        <v>rkirtleyg4@hatena.ne.jp</v>
      </c>
      <c r="H582" t="str">
        <f>_xlfn.XLOOKUP(C582, customers!$A$1:$A$1001, customers!$G$1:$G$1001,,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4">
        <f>INDEX(products!$A$1:$G$49, MATCH(orders!$D582, products!$A$1:$A$49, 0), MATCH(orders!L$1, products!$A$1:$G$1, 0))</f>
        <v>14.85</v>
      </c>
      <c r="M582" s="4">
        <f t="shared" si="27"/>
        <v>44.55</v>
      </c>
      <c r="N582" t="str">
        <f t="shared" si="28"/>
        <v>Excelsa</v>
      </c>
      <c r="O582" t="str">
        <f t="shared" si="29"/>
        <v>Light</v>
      </c>
      <c r="P582" t="str">
        <f>_xlfn.XLOOKUP(Orders[[#This Row],[Customer ID]], customers!$A$1:$A$1001, customers!$I$1:$I$1001,, 0)</f>
        <v>Yes</v>
      </c>
    </row>
    <row r="583" spans="1:16" x14ac:dyDescent="0.3">
      <c r="A583" t="s">
        <v>3773</v>
      </c>
      <c r="B583" s="3">
        <v>44190</v>
      </c>
      <c r="C583" t="s">
        <v>3774</v>
      </c>
      <c r="D583" t="s">
        <v>6176</v>
      </c>
      <c r="E583">
        <v>5</v>
      </c>
      <c r="F583" t="str">
        <f>_xlfn.XLOOKUP(C583,customers!$A$2:$A$1001,customers!$B$2:$B$1001,,0)</f>
        <v>Carney Clemencet</v>
      </c>
      <c r="G583" t="str">
        <f>IF(_xlfn.XLOOKUP(orders!C583,customers!A582:A1582,customers!C582:C1582,,0) = 0, "", _xlfn.XLOOKUP(orders!C583,customers!A582:A1582,customers!C582:C1582,,0))</f>
        <v>cclemencetg5@weather.com</v>
      </c>
      <c r="H583" t="str">
        <f>_xlfn.XLOOKUP(C583, customers!$A$1:$A$1001, customers!$G$1:$G$1001,,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4">
        <f>INDEX(products!$A$1:$G$49, MATCH(orders!$D583, products!$A$1:$A$49, 0), MATCH(orders!L$1, products!$A$1:$G$1, 0))</f>
        <v>8.91</v>
      </c>
      <c r="M583" s="4">
        <f t="shared" si="27"/>
        <v>44.55</v>
      </c>
      <c r="N583" t="str">
        <f t="shared" si="28"/>
        <v>Excelsa</v>
      </c>
      <c r="O583" t="str">
        <f t="shared" si="29"/>
        <v>Light</v>
      </c>
      <c r="P583" t="str">
        <f>_xlfn.XLOOKUP(Orders[[#This Row],[Customer ID]], customers!$A$1:$A$1001, customers!$I$1:$I$1001,, 0)</f>
        <v>Yes</v>
      </c>
    </row>
    <row r="584" spans="1:16" x14ac:dyDescent="0.3">
      <c r="A584" t="s">
        <v>3778</v>
      </c>
      <c r="B584" s="3">
        <v>44382</v>
      </c>
      <c r="C584" t="s">
        <v>3779</v>
      </c>
      <c r="D584" t="s">
        <v>6183</v>
      </c>
      <c r="E584">
        <v>5</v>
      </c>
      <c r="F584" t="str">
        <f>_xlfn.XLOOKUP(C584,customers!$A$2:$A$1001,customers!$B$2:$B$1001,,0)</f>
        <v>Russell Donet</v>
      </c>
      <c r="G584" t="str">
        <f>IF(_xlfn.XLOOKUP(orders!C584,customers!A583:A1583,customers!C583:C1583,,0) = 0, "", _xlfn.XLOOKUP(orders!C584,customers!A583:A1583,customers!C583:C1583,,0))</f>
        <v>rdonetg6@oakley.com</v>
      </c>
      <c r="H584" t="str">
        <f>_xlfn.XLOOKUP(C584, customers!$A$1:$A$1001, customers!$G$1:$G$1001,,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4">
        <f>INDEX(products!$A$1:$G$49, MATCH(orders!$D584, products!$A$1:$A$49, 0), MATCH(orders!L$1, products!$A$1:$G$1, 0))</f>
        <v>12.15</v>
      </c>
      <c r="M584" s="4">
        <f t="shared" si="27"/>
        <v>60.75</v>
      </c>
      <c r="N584" t="str">
        <f t="shared" si="28"/>
        <v>Excelsa</v>
      </c>
      <c r="O584" t="str">
        <f t="shared" si="29"/>
        <v>Dark</v>
      </c>
      <c r="P584" t="str">
        <f>_xlfn.XLOOKUP(Orders[[#This Row],[Customer ID]], customers!$A$1:$A$1001, customers!$I$1:$I$1001,, 0)</f>
        <v>No</v>
      </c>
    </row>
    <row r="585" spans="1:16" x14ac:dyDescent="0.3">
      <c r="A585" t="s">
        <v>3784</v>
      </c>
      <c r="B585" s="3">
        <v>43538</v>
      </c>
      <c r="C585" t="s">
        <v>3785</v>
      </c>
      <c r="D585" t="s">
        <v>6178</v>
      </c>
      <c r="E585">
        <v>1</v>
      </c>
      <c r="F585" t="str">
        <f>_xlfn.XLOOKUP(C585,customers!$A$2:$A$1001,customers!$B$2:$B$1001,,0)</f>
        <v>Sidney Gawen</v>
      </c>
      <c r="G585" t="str">
        <f>IF(_xlfn.XLOOKUP(orders!C585,customers!A584:A1584,customers!C584:C1584,,0) = 0, "", _xlfn.XLOOKUP(orders!C585,customers!A584:A1584,customers!C584:C1584,,0))</f>
        <v>sgaweng7@creativecommons.org</v>
      </c>
      <c r="H585" t="str">
        <f>_xlfn.XLOOKUP(C585, customers!$A$1:$A$1001, customers!$G$1:$G$1001,,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4">
        <f>INDEX(products!$A$1:$G$49, MATCH(orders!$D585, products!$A$1:$A$49, 0), MATCH(orders!L$1, products!$A$1:$G$1, 0))</f>
        <v>3.5849999999999995</v>
      </c>
      <c r="M585" s="4">
        <f t="shared" si="27"/>
        <v>3.5849999999999995</v>
      </c>
      <c r="N585" t="str">
        <f t="shared" si="28"/>
        <v>Robusta</v>
      </c>
      <c r="O585" t="str">
        <f t="shared" si="29"/>
        <v>Light</v>
      </c>
      <c r="P585" t="str">
        <f>_xlfn.XLOOKUP(Orders[[#This Row],[Customer ID]], customers!$A$1:$A$1001, customers!$I$1:$I$1001,, 0)</f>
        <v>Yes</v>
      </c>
    </row>
    <row r="586" spans="1:16" x14ac:dyDescent="0.3">
      <c r="A586" t="s">
        <v>3790</v>
      </c>
      <c r="B586" s="3">
        <v>44262</v>
      </c>
      <c r="C586" t="s">
        <v>3791</v>
      </c>
      <c r="D586" t="s">
        <v>6178</v>
      </c>
      <c r="E586">
        <v>6</v>
      </c>
      <c r="F586" t="str">
        <f>_xlfn.XLOOKUP(C586,customers!$A$2:$A$1001,customers!$B$2:$B$1001,,0)</f>
        <v>Rickey Readie</v>
      </c>
      <c r="G586" t="str">
        <f>IF(_xlfn.XLOOKUP(orders!C586,customers!A585:A1585,customers!C585:C1585,,0) = 0, "", _xlfn.XLOOKUP(orders!C586,customers!A585:A1585,customers!C585:C1585,,0))</f>
        <v>rreadieg8@guardian.co.uk</v>
      </c>
      <c r="H586" t="str">
        <f>_xlfn.XLOOKUP(C586, customers!$A$1:$A$1001, customers!$G$1:$G$1001,,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4">
        <f>INDEX(products!$A$1:$G$49, MATCH(orders!$D586, products!$A$1:$A$49, 0), MATCH(orders!L$1, products!$A$1:$G$1, 0))</f>
        <v>3.5849999999999995</v>
      </c>
      <c r="M586" s="4">
        <f t="shared" si="27"/>
        <v>21.509999999999998</v>
      </c>
      <c r="N586" t="str">
        <f t="shared" si="28"/>
        <v>Robusta</v>
      </c>
      <c r="O586" t="str">
        <f t="shared" si="29"/>
        <v>Light</v>
      </c>
      <c r="P586" t="str">
        <f>_xlfn.XLOOKUP(Orders[[#This Row],[Customer ID]], customers!$A$1:$A$1001, customers!$I$1:$I$1001,, 0)</f>
        <v>No</v>
      </c>
    </row>
    <row r="587" spans="1:16" x14ac:dyDescent="0.3">
      <c r="A587" t="s">
        <v>3796</v>
      </c>
      <c r="B587" s="3">
        <v>44505</v>
      </c>
      <c r="C587" t="s">
        <v>3840</v>
      </c>
      <c r="D587" t="s">
        <v>6139</v>
      </c>
      <c r="E587">
        <v>2</v>
      </c>
      <c r="F587" t="str">
        <f>_xlfn.XLOOKUP(C587,customers!$A$2:$A$1001,customers!$B$2:$B$1001,,0)</f>
        <v>Cody Verissimo</v>
      </c>
      <c r="G587" t="str">
        <f>IF(_xlfn.XLOOKUP(orders!C587,customers!A586:A1586,customers!C586:C1586,,0) = 0, "", _xlfn.XLOOKUP(orders!C587,customers!A586:A1586,customers!C586:C1586,,0))</f>
        <v>cverissimogh@theglobeandmail.com</v>
      </c>
      <c r="H587" t="str">
        <f>_xlfn.XLOOKUP(C587, customers!$A$1:$A$1001, customers!$G$1:$G$1001,,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4">
        <f>INDEX(products!$A$1:$G$49, MATCH(orders!$D587, products!$A$1:$A$49, 0), MATCH(orders!L$1, products!$A$1:$G$1, 0))</f>
        <v>8.25</v>
      </c>
      <c r="M587" s="4">
        <f t="shared" si="27"/>
        <v>16.5</v>
      </c>
      <c r="N587" t="str">
        <f t="shared" si="28"/>
        <v>Excelsa</v>
      </c>
      <c r="O587" t="str">
        <f t="shared" si="29"/>
        <v>Medium</v>
      </c>
      <c r="P587" t="str">
        <f>_xlfn.XLOOKUP(Orders[[#This Row],[Customer ID]], customers!$A$1:$A$1001, customers!$I$1:$I$1001,, 0)</f>
        <v>Yes</v>
      </c>
    </row>
    <row r="588" spans="1:16" x14ac:dyDescent="0.3">
      <c r="A588" t="s">
        <v>3802</v>
      </c>
      <c r="B588" s="3">
        <v>43867</v>
      </c>
      <c r="C588" t="s">
        <v>3803</v>
      </c>
      <c r="D588" t="s">
        <v>6142</v>
      </c>
      <c r="E588">
        <v>3</v>
      </c>
      <c r="F588" t="str">
        <f>_xlfn.XLOOKUP(C588,customers!$A$2:$A$1001,customers!$B$2:$B$1001,,0)</f>
        <v>Zilvia Claisse</v>
      </c>
      <c r="G588" t="str">
        <f>IF(_xlfn.XLOOKUP(orders!C588,customers!A587:A1587,customers!C587:C1587,,0) = 0, "", _xlfn.XLOOKUP(orders!C588,customers!A587:A1587,customers!C587:C1587,,0))</f>
        <v/>
      </c>
      <c r="H588" t="str">
        <f>_xlfn.XLOOKUP(C588, customers!$A$1:$A$1001, customers!$G$1:$G$1001,,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4">
        <f>INDEX(products!$A$1:$G$49, MATCH(orders!$D588, products!$A$1:$A$49, 0), MATCH(orders!L$1, products!$A$1:$G$1, 0))</f>
        <v>27.484999999999996</v>
      </c>
      <c r="M588" s="4">
        <f t="shared" si="27"/>
        <v>82.454999999999984</v>
      </c>
      <c r="N588" t="str">
        <f t="shared" si="28"/>
        <v>Robusta</v>
      </c>
      <c r="O588" t="str">
        <f t="shared" si="29"/>
        <v>Light</v>
      </c>
      <c r="P588" t="str">
        <f>_xlfn.XLOOKUP(Orders[[#This Row],[Customer ID]], customers!$A$1:$A$1001, customers!$I$1:$I$1001,, 0)</f>
        <v>No</v>
      </c>
    </row>
    <row r="589" spans="1:16" x14ac:dyDescent="0.3">
      <c r="A589" t="s">
        <v>3807</v>
      </c>
      <c r="B589" s="3">
        <v>44267</v>
      </c>
      <c r="C589" t="s">
        <v>3808</v>
      </c>
      <c r="D589" t="s">
        <v>6169</v>
      </c>
      <c r="E589">
        <v>1</v>
      </c>
      <c r="F589" t="str">
        <f>_xlfn.XLOOKUP(C589,customers!$A$2:$A$1001,customers!$B$2:$B$1001,,0)</f>
        <v>Bar O' Mahony</v>
      </c>
      <c r="G589" t="str">
        <f>IF(_xlfn.XLOOKUP(orders!C589,customers!A588:A1588,customers!C588:C1588,,0) = 0, "", _xlfn.XLOOKUP(orders!C589,customers!A588:A1588,customers!C588:C1588,,0))</f>
        <v>bogb@elpais.com</v>
      </c>
      <c r="H589" t="str">
        <f>_xlfn.XLOOKUP(C589, customers!$A$1:$A$1001, customers!$G$1:$G$1001,,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4">
        <f>INDEX(products!$A$1:$G$49, MATCH(orders!$D589, products!$A$1:$A$49, 0), MATCH(orders!L$1, products!$A$1:$G$1, 0))</f>
        <v>7.77</v>
      </c>
      <c r="M589" s="4">
        <f t="shared" si="27"/>
        <v>7.77</v>
      </c>
      <c r="N589" t="str">
        <f t="shared" si="28"/>
        <v>Liberica</v>
      </c>
      <c r="O589" t="str">
        <f t="shared" si="29"/>
        <v>Dark</v>
      </c>
      <c r="P589" t="str">
        <f>_xlfn.XLOOKUP(Orders[[#This Row],[Customer ID]], customers!$A$1:$A$1001, customers!$I$1:$I$1001,, 0)</f>
        <v>Yes</v>
      </c>
    </row>
    <row r="590" spans="1:16" x14ac:dyDescent="0.3">
      <c r="A590" t="s">
        <v>3812</v>
      </c>
      <c r="B590" s="3">
        <v>44046</v>
      </c>
      <c r="C590" t="s">
        <v>3813</v>
      </c>
      <c r="D590" t="s">
        <v>6146</v>
      </c>
      <c r="E590">
        <v>2</v>
      </c>
      <c r="F590" t="str">
        <f>_xlfn.XLOOKUP(C590,customers!$A$2:$A$1001,customers!$B$2:$B$1001,,0)</f>
        <v>Valenka Stansbury</v>
      </c>
      <c r="G590" t="str">
        <f>IF(_xlfn.XLOOKUP(orders!C590,customers!A589:A1589,customers!C589:C1589,,0) = 0, "", _xlfn.XLOOKUP(orders!C590,customers!A589:A1589,customers!C589:C1589,,0))</f>
        <v>vstansburygc@unblog.fr</v>
      </c>
      <c r="H590" t="str">
        <f>_xlfn.XLOOKUP(C590, customers!$A$1:$A$1001, customers!$G$1:$G$1001,,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4">
        <f>INDEX(products!$A$1:$G$49, MATCH(orders!$D590, products!$A$1:$A$49, 0), MATCH(orders!L$1, products!$A$1:$G$1, 0))</f>
        <v>5.97</v>
      </c>
      <c r="M590" s="4">
        <f t="shared" si="27"/>
        <v>11.94</v>
      </c>
      <c r="N590" t="str">
        <f t="shared" si="28"/>
        <v>Robusta</v>
      </c>
      <c r="O590" t="str">
        <f t="shared" si="29"/>
        <v>Medium</v>
      </c>
      <c r="P590" t="str">
        <f>_xlfn.XLOOKUP(Orders[[#This Row],[Customer ID]], customers!$A$1:$A$1001, customers!$I$1:$I$1001,, 0)</f>
        <v>Yes</v>
      </c>
    </row>
    <row r="591" spans="1:16" x14ac:dyDescent="0.3">
      <c r="A591" t="s">
        <v>3818</v>
      </c>
      <c r="B591" s="3">
        <v>43671</v>
      </c>
      <c r="C591" t="s">
        <v>3819</v>
      </c>
      <c r="D591" t="s">
        <v>6148</v>
      </c>
      <c r="E591">
        <v>6</v>
      </c>
      <c r="F591" t="str">
        <f>_xlfn.XLOOKUP(C591,customers!$A$2:$A$1001,customers!$B$2:$B$1001,,0)</f>
        <v>Daniel Heinonen</v>
      </c>
      <c r="G591" t="str">
        <f>IF(_xlfn.XLOOKUP(orders!C591,customers!A590:A1590,customers!C590:C1590,,0) = 0, "", _xlfn.XLOOKUP(orders!C591,customers!A590:A1590,customers!C590:C1590,,0))</f>
        <v>dheinonengd@printfriendly.com</v>
      </c>
      <c r="H591" t="str">
        <f>_xlfn.XLOOKUP(C591, customers!$A$1:$A$1001, customers!$G$1:$G$1001,,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4">
        <f>INDEX(products!$A$1:$G$49, MATCH(orders!$D591, products!$A$1:$A$49, 0), MATCH(orders!L$1, products!$A$1:$G$1, 0))</f>
        <v>34.154999999999994</v>
      </c>
      <c r="M591" s="4">
        <f t="shared" si="27"/>
        <v>204.92999999999995</v>
      </c>
      <c r="N591" t="str">
        <f t="shared" si="28"/>
        <v>Excelsa</v>
      </c>
      <c r="O591" t="str">
        <f t="shared" si="29"/>
        <v>Light</v>
      </c>
      <c r="P591" t="str">
        <f>_xlfn.XLOOKUP(Orders[[#This Row],[Customer ID]], customers!$A$1:$A$1001, customers!$I$1:$I$1001,, 0)</f>
        <v>No</v>
      </c>
    </row>
    <row r="592" spans="1:16" x14ac:dyDescent="0.3">
      <c r="A592" t="s">
        <v>3823</v>
      </c>
      <c r="B592" s="3">
        <v>43950</v>
      </c>
      <c r="C592" t="s">
        <v>3824</v>
      </c>
      <c r="D592" t="s">
        <v>6166</v>
      </c>
      <c r="E592">
        <v>2</v>
      </c>
      <c r="F592" t="str">
        <f>_xlfn.XLOOKUP(C592,customers!$A$2:$A$1001,customers!$B$2:$B$1001,,0)</f>
        <v>Jewelle Shenton</v>
      </c>
      <c r="G592" t="str">
        <f>IF(_xlfn.XLOOKUP(orders!C592,customers!A591:A1591,customers!C591:C1591,,0) = 0, "", _xlfn.XLOOKUP(orders!C592,customers!A591:A1591,customers!C591:C1591,,0))</f>
        <v>jshentonge@google.com.hk</v>
      </c>
      <c r="H592" t="str">
        <f>_xlfn.XLOOKUP(C592, customers!$A$1:$A$1001, customers!$G$1:$G$1001,,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4">
        <f>INDEX(products!$A$1:$G$49, MATCH(orders!$D592, products!$A$1:$A$49, 0), MATCH(orders!L$1, products!$A$1:$G$1, 0))</f>
        <v>31.624999999999996</v>
      </c>
      <c r="M592" s="4">
        <f t="shared" si="27"/>
        <v>63.249999999999993</v>
      </c>
      <c r="N592" t="str">
        <f t="shared" si="28"/>
        <v>Excelsa</v>
      </c>
      <c r="O592" t="str">
        <f t="shared" si="29"/>
        <v>Medium</v>
      </c>
      <c r="P592" t="str">
        <f>_xlfn.XLOOKUP(Orders[[#This Row],[Customer ID]], customers!$A$1:$A$1001, customers!$I$1:$I$1001,, 0)</f>
        <v>Yes</v>
      </c>
    </row>
    <row r="593" spans="1:16" x14ac:dyDescent="0.3">
      <c r="A593" t="s">
        <v>3829</v>
      </c>
      <c r="B593" s="3">
        <v>43587</v>
      </c>
      <c r="C593" t="s">
        <v>3830</v>
      </c>
      <c r="D593" t="s">
        <v>6163</v>
      </c>
      <c r="E593">
        <v>3</v>
      </c>
      <c r="F593" t="str">
        <f>_xlfn.XLOOKUP(C593,customers!$A$2:$A$1001,customers!$B$2:$B$1001,,0)</f>
        <v>Jennifer Wilkisson</v>
      </c>
      <c r="G593" t="str">
        <f>IF(_xlfn.XLOOKUP(orders!C593,customers!A592:A1592,customers!C592:C1592,,0) = 0, "", _xlfn.XLOOKUP(orders!C593,customers!A592:A1592,customers!C592:C1592,,0))</f>
        <v>jwilkissongf@nba.com</v>
      </c>
      <c r="H593" t="str">
        <f>_xlfn.XLOOKUP(C593, customers!$A$1:$A$1001, customers!$G$1:$G$1001,,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4">
        <f>INDEX(products!$A$1:$G$49, MATCH(orders!$D593, products!$A$1:$A$49, 0), MATCH(orders!L$1, products!$A$1:$G$1, 0))</f>
        <v>2.6849999999999996</v>
      </c>
      <c r="M593" s="4">
        <f t="shared" si="27"/>
        <v>8.0549999999999997</v>
      </c>
      <c r="N593" t="str">
        <f t="shared" si="28"/>
        <v>Robusta</v>
      </c>
      <c r="O593" t="str">
        <f t="shared" si="29"/>
        <v>Dark</v>
      </c>
      <c r="P593" t="str">
        <f>_xlfn.XLOOKUP(Orders[[#This Row],[Customer ID]], customers!$A$1:$A$1001, customers!$I$1:$I$1001,, 0)</f>
        <v>Yes</v>
      </c>
    </row>
    <row r="594" spans="1:16" x14ac:dyDescent="0.3">
      <c r="A594" t="s">
        <v>3834</v>
      </c>
      <c r="B594" s="3">
        <v>44437</v>
      </c>
      <c r="C594" t="s">
        <v>3835</v>
      </c>
      <c r="D594" t="s">
        <v>6175</v>
      </c>
      <c r="E594">
        <v>2</v>
      </c>
      <c r="F594" t="str">
        <f>_xlfn.XLOOKUP(C594,customers!$A$2:$A$1001,customers!$B$2:$B$1001,,0)</f>
        <v>Kylie Mowat</v>
      </c>
      <c r="G594" t="str">
        <f>IF(_xlfn.XLOOKUP(orders!C594,customers!A593:A1593,customers!C593:C1593,,0) = 0, "", _xlfn.XLOOKUP(orders!C594,customers!A593:A1593,customers!C593:C1593,,0))</f>
        <v/>
      </c>
      <c r="H594" t="str">
        <f>_xlfn.XLOOKUP(C594, customers!$A$1:$A$1001, customers!$G$1:$G$1001,,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4">
        <f>INDEX(products!$A$1:$G$49, MATCH(orders!$D594, products!$A$1:$A$49, 0), MATCH(orders!L$1, products!$A$1:$G$1, 0))</f>
        <v>25.874999999999996</v>
      </c>
      <c r="M594" s="4">
        <f t="shared" si="27"/>
        <v>51.749999999999993</v>
      </c>
      <c r="N594" t="str">
        <f t="shared" si="28"/>
        <v>Arabica</v>
      </c>
      <c r="O594" t="str">
        <f t="shared" si="29"/>
        <v>Medium</v>
      </c>
      <c r="P594" t="str">
        <f>_xlfn.XLOOKUP(Orders[[#This Row],[Customer ID]], customers!$A$1:$A$1001, customers!$I$1:$I$1001,, 0)</f>
        <v>No</v>
      </c>
    </row>
    <row r="595" spans="1:16" x14ac:dyDescent="0.3">
      <c r="A595" t="s">
        <v>3839</v>
      </c>
      <c r="B595" s="3">
        <v>43903</v>
      </c>
      <c r="C595" t="s">
        <v>3840</v>
      </c>
      <c r="D595" t="s">
        <v>6185</v>
      </c>
      <c r="E595">
        <v>1</v>
      </c>
      <c r="F595" t="str">
        <f>_xlfn.XLOOKUP(C595,customers!$A$2:$A$1001,customers!$B$2:$B$1001,,0)</f>
        <v>Cody Verissimo</v>
      </c>
      <c r="G595" t="str">
        <f>IF(_xlfn.XLOOKUP(orders!C595,customers!A594:A1594,customers!C594:C1594,,0) = 0, "", _xlfn.XLOOKUP(orders!C595,customers!A594:A1594,customers!C594:C1594,,0))</f>
        <v>cverissimogh@theglobeandmail.com</v>
      </c>
      <c r="H595" t="str">
        <f>_xlfn.XLOOKUP(C595, customers!$A$1:$A$1001, customers!$G$1:$G$1001,,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4">
        <f>INDEX(products!$A$1:$G$49, MATCH(orders!$D595, products!$A$1:$A$49, 0), MATCH(orders!L$1, products!$A$1:$G$1, 0))</f>
        <v>27.945</v>
      </c>
      <c r="M595" s="4">
        <f t="shared" si="27"/>
        <v>27.945</v>
      </c>
      <c r="N595" t="str">
        <f t="shared" si="28"/>
        <v>Excelsa</v>
      </c>
      <c r="O595" t="str">
        <f t="shared" si="29"/>
        <v>Dark</v>
      </c>
      <c r="P595" t="str">
        <f>_xlfn.XLOOKUP(Orders[[#This Row],[Customer ID]], customers!$A$1:$A$1001, customers!$I$1:$I$1001,, 0)</f>
        <v>Yes</v>
      </c>
    </row>
    <row r="596" spans="1:16" x14ac:dyDescent="0.3">
      <c r="A596" t="s">
        <v>3844</v>
      </c>
      <c r="B596" s="3">
        <v>43512</v>
      </c>
      <c r="C596" t="s">
        <v>3845</v>
      </c>
      <c r="D596" t="s">
        <v>6182</v>
      </c>
      <c r="E596">
        <v>2</v>
      </c>
      <c r="F596" t="str">
        <f>_xlfn.XLOOKUP(C596,customers!$A$2:$A$1001,customers!$B$2:$B$1001,,0)</f>
        <v>Gabriel Starcks</v>
      </c>
      <c r="G596" t="str">
        <f>IF(_xlfn.XLOOKUP(orders!C596,customers!A595:A1595,customers!C595:C1595,,0) = 0, "", _xlfn.XLOOKUP(orders!C596,customers!A595:A1595,customers!C595:C1595,,0))</f>
        <v>gstarcksgi@abc.net.au</v>
      </c>
      <c r="H596" t="str">
        <f>_xlfn.XLOOKUP(C596, customers!$A$1:$A$1001, customers!$G$1:$G$1001,,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4">
        <f>INDEX(products!$A$1:$G$49, MATCH(orders!$D596, products!$A$1:$A$49, 0), MATCH(orders!L$1, products!$A$1:$G$1, 0))</f>
        <v>29.784999999999997</v>
      </c>
      <c r="M596" s="4">
        <f t="shared" si="27"/>
        <v>59.569999999999993</v>
      </c>
      <c r="N596" t="str">
        <f t="shared" si="28"/>
        <v>Arabica</v>
      </c>
      <c r="O596" t="str">
        <f t="shared" si="29"/>
        <v>Light</v>
      </c>
      <c r="P596" t="str">
        <f>_xlfn.XLOOKUP(Orders[[#This Row],[Customer ID]], customers!$A$1:$A$1001, customers!$I$1:$I$1001,, 0)</f>
        <v>No</v>
      </c>
    </row>
    <row r="597" spans="1:16" x14ac:dyDescent="0.3">
      <c r="A597" t="s">
        <v>3850</v>
      </c>
      <c r="B597" s="3">
        <v>44527</v>
      </c>
      <c r="C597" t="s">
        <v>3851</v>
      </c>
      <c r="D597" t="s">
        <v>6171</v>
      </c>
      <c r="E597">
        <v>1</v>
      </c>
      <c r="F597" t="str">
        <f>_xlfn.XLOOKUP(C597,customers!$A$2:$A$1001,customers!$B$2:$B$1001,,0)</f>
        <v>Darby Dummer</v>
      </c>
      <c r="G597" t="str">
        <f>IF(_xlfn.XLOOKUP(orders!C597,customers!A596:A1596,customers!C596:C1596,,0) = 0, "", _xlfn.XLOOKUP(orders!C597,customers!A596:A1596,customers!C596:C1596,,0))</f>
        <v/>
      </c>
      <c r="H597" t="str">
        <f>_xlfn.XLOOKUP(C597, customers!$A$1:$A$1001, customers!$G$1:$G$1001,,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4">
        <f>INDEX(products!$A$1:$G$49, MATCH(orders!$D597, products!$A$1:$A$49, 0), MATCH(orders!L$1, products!$A$1:$G$1, 0))</f>
        <v>14.85</v>
      </c>
      <c r="M597" s="4">
        <f t="shared" si="27"/>
        <v>14.85</v>
      </c>
      <c r="N597" t="str">
        <f t="shared" si="28"/>
        <v>Excelsa</v>
      </c>
      <c r="O597" t="str">
        <f t="shared" si="29"/>
        <v>Light</v>
      </c>
      <c r="P597" t="str">
        <f>_xlfn.XLOOKUP(Orders[[#This Row],[Customer ID]], customers!$A$1:$A$1001, customers!$I$1:$I$1001,, 0)</f>
        <v>No</v>
      </c>
    </row>
    <row r="598" spans="1:16" x14ac:dyDescent="0.3">
      <c r="A598" t="s">
        <v>3854</v>
      </c>
      <c r="B598" s="3">
        <v>44523</v>
      </c>
      <c r="C598" t="s">
        <v>3855</v>
      </c>
      <c r="D598" t="s">
        <v>6157</v>
      </c>
      <c r="E598">
        <v>5</v>
      </c>
      <c r="F598" t="str">
        <f>_xlfn.XLOOKUP(C598,customers!$A$2:$A$1001,customers!$B$2:$B$1001,,0)</f>
        <v>Kienan Scholard</v>
      </c>
      <c r="G598" t="str">
        <f>IF(_xlfn.XLOOKUP(orders!C598,customers!A597:A1597,customers!C597:C1597,,0) = 0, "", _xlfn.XLOOKUP(orders!C598,customers!A597:A1597,customers!C597:C1597,,0))</f>
        <v>kscholardgk@sbwire.com</v>
      </c>
      <c r="H598" t="str">
        <f>_xlfn.XLOOKUP(C598, customers!$A$1:$A$1001, customers!$G$1:$G$1001,,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4">
        <f>INDEX(products!$A$1:$G$49, MATCH(orders!$D598, products!$A$1:$A$49, 0), MATCH(orders!L$1, products!$A$1:$G$1, 0))</f>
        <v>6.75</v>
      </c>
      <c r="M598" s="4">
        <f t="shared" si="27"/>
        <v>33.75</v>
      </c>
      <c r="N598" t="str">
        <f t="shared" si="28"/>
        <v>Arabica</v>
      </c>
      <c r="O598" t="str">
        <f t="shared" si="29"/>
        <v>Medium</v>
      </c>
      <c r="P598" t="str">
        <f>_xlfn.XLOOKUP(Orders[[#This Row],[Customer ID]], customers!$A$1:$A$1001, customers!$I$1:$I$1001,, 0)</f>
        <v>No</v>
      </c>
    </row>
    <row r="599" spans="1:16" x14ac:dyDescent="0.3">
      <c r="A599" t="s">
        <v>3860</v>
      </c>
      <c r="B599" s="3">
        <v>44532</v>
      </c>
      <c r="C599" t="s">
        <v>3861</v>
      </c>
      <c r="D599" t="s">
        <v>6164</v>
      </c>
      <c r="E599">
        <v>4</v>
      </c>
      <c r="F599" t="str">
        <f>_xlfn.XLOOKUP(C599,customers!$A$2:$A$1001,customers!$B$2:$B$1001,,0)</f>
        <v>Bo Kindley</v>
      </c>
      <c r="G599" t="str">
        <f>IF(_xlfn.XLOOKUP(orders!C599,customers!A598:A1598,customers!C598:C1598,,0) = 0, "", _xlfn.XLOOKUP(orders!C599,customers!A598:A1598,customers!C598:C1598,,0))</f>
        <v>bkindleygl@wikimedia.org</v>
      </c>
      <c r="H599" t="str">
        <f>_xlfn.XLOOKUP(C599, customers!$A$1:$A$1001, customers!$G$1:$G$1001,,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4">
        <f>INDEX(products!$A$1:$G$49, MATCH(orders!$D599, products!$A$1:$A$49, 0), MATCH(orders!L$1, products!$A$1:$G$1, 0))</f>
        <v>36.454999999999998</v>
      </c>
      <c r="M599" s="4">
        <f t="shared" si="27"/>
        <v>145.82</v>
      </c>
      <c r="N599" t="str">
        <f t="shared" si="28"/>
        <v>Liberica</v>
      </c>
      <c r="O599" t="str">
        <f t="shared" si="29"/>
        <v>Light</v>
      </c>
      <c r="P599" t="str">
        <f>_xlfn.XLOOKUP(Orders[[#This Row],[Customer ID]], customers!$A$1:$A$1001, customers!$I$1:$I$1001,, 0)</f>
        <v>Yes</v>
      </c>
    </row>
    <row r="600" spans="1:16" x14ac:dyDescent="0.3">
      <c r="A600" t="s">
        <v>3866</v>
      </c>
      <c r="B600" s="3">
        <v>43471</v>
      </c>
      <c r="C600" t="s">
        <v>3867</v>
      </c>
      <c r="D600" t="s">
        <v>6174</v>
      </c>
      <c r="E600">
        <v>4</v>
      </c>
      <c r="F600" t="str">
        <f>_xlfn.XLOOKUP(C600,customers!$A$2:$A$1001,customers!$B$2:$B$1001,,0)</f>
        <v>Krissie Hammett</v>
      </c>
      <c r="G600" t="str">
        <f>IF(_xlfn.XLOOKUP(orders!C600,customers!A599:A1599,customers!C599:C1599,,0) = 0, "", _xlfn.XLOOKUP(orders!C600,customers!A599:A1599,customers!C599:C1599,,0))</f>
        <v>khammettgm@dmoz.org</v>
      </c>
      <c r="H600" t="str">
        <f>_xlfn.XLOOKUP(C600, customers!$A$1:$A$1001, customers!$G$1:$G$1001,,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4">
        <f>INDEX(products!$A$1:$G$49, MATCH(orders!$D600, products!$A$1:$A$49, 0), MATCH(orders!L$1, products!$A$1:$G$1, 0))</f>
        <v>2.9849999999999999</v>
      </c>
      <c r="M600" s="4">
        <f t="shared" si="27"/>
        <v>11.94</v>
      </c>
      <c r="N600" t="str">
        <f t="shared" si="28"/>
        <v>Robusta</v>
      </c>
      <c r="O600" t="str">
        <f t="shared" si="29"/>
        <v>Medium</v>
      </c>
      <c r="P600" t="str">
        <f>_xlfn.XLOOKUP(Orders[[#This Row],[Customer ID]], customers!$A$1:$A$1001, customers!$I$1:$I$1001,, 0)</f>
        <v>Yes</v>
      </c>
    </row>
    <row r="601" spans="1:16" x14ac:dyDescent="0.3">
      <c r="A601" t="s">
        <v>3872</v>
      </c>
      <c r="B601" s="3">
        <v>44321</v>
      </c>
      <c r="C601" t="s">
        <v>3873</v>
      </c>
      <c r="D601" t="s">
        <v>6154</v>
      </c>
      <c r="E601">
        <v>4</v>
      </c>
      <c r="F601" t="str">
        <f>_xlfn.XLOOKUP(C601,customers!$A$2:$A$1001,customers!$B$2:$B$1001,,0)</f>
        <v>Alisha Hulburt</v>
      </c>
      <c r="G601" t="str">
        <f>IF(_xlfn.XLOOKUP(orders!C601,customers!A600:A1600,customers!C600:C1600,,0) = 0, "", _xlfn.XLOOKUP(orders!C601,customers!A600:A1600,customers!C600:C1600,,0))</f>
        <v>ahulburtgn@fda.gov</v>
      </c>
      <c r="H601" t="str">
        <f>_xlfn.XLOOKUP(C601, customers!$A$1:$A$1001, customers!$G$1:$G$1001,,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4">
        <f>INDEX(products!$A$1:$G$49, MATCH(orders!$D601, products!$A$1:$A$49, 0), MATCH(orders!L$1, products!$A$1:$G$1, 0))</f>
        <v>2.9849999999999999</v>
      </c>
      <c r="M601" s="4">
        <f t="shared" si="27"/>
        <v>11.94</v>
      </c>
      <c r="N601" t="str">
        <f t="shared" si="28"/>
        <v>Arabica</v>
      </c>
      <c r="O601" t="str">
        <f t="shared" si="29"/>
        <v>Dark</v>
      </c>
      <c r="P601" t="str">
        <f>_xlfn.XLOOKUP(Orders[[#This Row],[Customer ID]], customers!$A$1:$A$1001, customers!$I$1:$I$1001,, 0)</f>
        <v>Yes</v>
      </c>
    </row>
    <row r="602" spans="1:16" x14ac:dyDescent="0.3">
      <c r="A602" t="s">
        <v>3877</v>
      </c>
      <c r="B602" s="3">
        <v>44492</v>
      </c>
      <c r="C602" t="s">
        <v>3878</v>
      </c>
      <c r="D602" t="s">
        <v>6169</v>
      </c>
      <c r="E602">
        <v>1</v>
      </c>
      <c r="F602" t="str">
        <f>_xlfn.XLOOKUP(C602,customers!$A$2:$A$1001,customers!$B$2:$B$1001,,0)</f>
        <v>Peyter Lauritzen</v>
      </c>
      <c r="G602" t="str">
        <f>IF(_xlfn.XLOOKUP(orders!C602,customers!A601:A1601,customers!C601:C1601,,0) = 0, "", _xlfn.XLOOKUP(orders!C602,customers!A601:A1601,customers!C601:C1601,,0))</f>
        <v>plauritzengo@photobucket.com</v>
      </c>
      <c r="H602" t="str">
        <f>_xlfn.XLOOKUP(C602, customers!$A$1:$A$1001, customers!$G$1:$G$1001,,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4">
        <f>INDEX(products!$A$1:$G$49, MATCH(orders!$D602, products!$A$1:$A$49, 0), MATCH(orders!L$1, products!$A$1:$G$1, 0))</f>
        <v>7.77</v>
      </c>
      <c r="M602" s="4">
        <f t="shared" si="27"/>
        <v>7.77</v>
      </c>
      <c r="N602" t="str">
        <f t="shared" si="28"/>
        <v>Liberica</v>
      </c>
      <c r="O602" t="str">
        <f t="shared" si="29"/>
        <v>Dark</v>
      </c>
      <c r="P602" t="str">
        <f>_xlfn.XLOOKUP(Orders[[#This Row],[Customer ID]], customers!$A$1:$A$1001, customers!$I$1:$I$1001,, 0)</f>
        <v>No</v>
      </c>
    </row>
    <row r="603" spans="1:16" x14ac:dyDescent="0.3">
      <c r="A603" t="s">
        <v>3883</v>
      </c>
      <c r="B603" s="3">
        <v>43815</v>
      </c>
      <c r="C603" t="s">
        <v>3884</v>
      </c>
      <c r="D603" t="s">
        <v>6142</v>
      </c>
      <c r="E603">
        <v>4</v>
      </c>
      <c r="F603" t="str">
        <f>_xlfn.XLOOKUP(C603,customers!$A$2:$A$1001,customers!$B$2:$B$1001,,0)</f>
        <v>Aurelia Burgwin</v>
      </c>
      <c r="G603" t="str">
        <f>IF(_xlfn.XLOOKUP(orders!C603,customers!A602:A1602,customers!C602:C1602,,0) = 0, "", _xlfn.XLOOKUP(orders!C603,customers!A602:A1602,customers!C602:C1602,,0))</f>
        <v>aburgwingp@redcross.org</v>
      </c>
      <c r="H603" t="str">
        <f>_xlfn.XLOOKUP(C603, customers!$A$1:$A$1001, customers!$G$1:$G$1001,,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4">
        <f>INDEX(products!$A$1:$G$49, MATCH(orders!$D603, products!$A$1:$A$49, 0), MATCH(orders!L$1, products!$A$1:$G$1, 0))</f>
        <v>27.484999999999996</v>
      </c>
      <c r="M603" s="4">
        <f t="shared" si="27"/>
        <v>109.93999999999998</v>
      </c>
      <c r="N603" t="str">
        <f t="shared" si="28"/>
        <v>Robusta</v>
      </c>
      <c r="O603" t="str">
        <f t="shared" si="29"/>
        <v>Light</v>
      </c>
      <c r="P603" t="str">
        <f>_xlfn.XLOOKUP(Orders[[#This Row],[Customer ID]], customers!$A$1:$A$1001, customers!$I$1:$I$1001,, 0)</f>
        <v>Yes</v>
      </c>
    </row>
    <row r="604" spans="1:16" x14ac:dyDescent="0.3">
      <c r="A604" t="s">
        <v>3889</v>
      </c>
      <c r="B604" s="3">
        <v>43603</v>
      </c>
      <c r="C604" t="s">
        <v>3890</v>
      </c>
      <c r="D604" t="s">
        <v>6184</v>
      </c>
      <c r="E604">
        <v>5</v>
      </c>
      <c r="F604" t="str">
        <f>_xlfn.XLOOKUP(C604,customers!$A$2:$A$1001,customers!$B$2:$B$1001,,0)</f>
        <v>Emalee Rolin</v>
      </c>
      <c r="G604" t="str">
        <f>IF(_xlfn.XLOOKUP(orders!C604,customers!A603:A1603,customers!C603:C1603,,0) = 0, "", _xlfn.XLOOKUP(orders!C604,customers!A603:A1603,customers!C603:C1603,,0))</f>
        <v>erolingq@google.fr</v>
      </c>
      <c r="H604" t="str">
        <f>_xlfn.XLOOKUP(C604, customers!$A$1:$A$1001, customers!$G$1:$G$1001,,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4">
        <f>INDEX(products!$A$1:$G$49, MATCH(orders!$D604, products!$A$1:$A$49, 0), MATCH(orders!L$1, products!$A$1:$G$1, 0))</f>
        <v>4.4550000000000001</v>
      </c>
      <c r="M604" s="4">
        <f t="shared" si="27"/>
        <v>22.274999999999999</v>
      </c>
      <c r="N604" t="str">
        <f t="shared" si="28"/>
        <v>Excelsa</v>
      </c>
      <c r="O604" t="str">
        <f t="shared" si="29"/>
        <v>Light</v>
      </c>
      <c r="P604" t="str">
        <f>_xlfn.XLOOKUP(Orders[[#This Row],[Customer ID]], customers!$A$1:$A$1001, customers!$I$1:$I$1001,, 0)</f>
        <v>Yes</v>
      </c>
    </row>
    <row r="605" spans="1:16" x14ac:dyDescent="0.3">
      <c r="A605" t="s">
        <v>3895</v>
      </c>
      <c r="B605" s="3">
        <v>43660</v>
      </c>
      <c r="C605" t="s">
        <v>3896</v>
      </c>
      <c r="D605" t="s">
        <v>6174</v>
      </c>
      <c r="E605">
        <v>3</v>
      </c>
      <c r="F605" t="str">
        <f>_xlfn.XLOOKUP(C605,customers!$A$2:$A$1001,customers!$B$2:$B$1001,,0)</f>
        <v>Donavon Fowle</v>
      </c>
      <c r="G605" t="str">
        <f>IF(_xlfn.XLOOKUP(orders!C605,customers!A604:A1604,customers!C604:C1604,,0) = 0, "", _xlfn.XLOOKUP(orders!C605,customers!A604:A1604,customers!C604:C1604,,0))</f>
        <v>dfowlegr@epa.gov</v>
      </c>
      <c r="H605" t="str">
        <f>_xlfn.XLOOKUP(C605, customers!$A$1:$A$1001, customers!$G$1:$G$1001,,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4">
        <f>INDEX(products!$A$1:$G$49, MATCH(orders!$D605, products!$A$1:$A$49, 0), MATCH(orders!L$1, products!$A$1:$G$1, 0))</f>
        <v>2.9849999999999999</v>
      </c>
      <c r="M605" s="4">
        <f t="shared" si="27"/>
        <v>8.9550000000000001</v>
      </c>
      <c r="N605" t="str">
        <f t="shared" si="28"/>
        <v>Robusta</v>
      </c>
      <c r="O605" t="str">
        <f t="shared" si="29"/>
        <v>Medium</v>
      </c>
      <c r="P605" t="str">
        <f>_xlfn.XLOOKUP(Orders[[#This Row],[Customer ID]], customers!$A$1:$A$1001, customers!$I$1:$I$1001,, 0)</f>
        <v>No</v>
      </c>
    </row>
    <row r="606" spans="1:16" x14ac:dyDescent="0.3">
      <c r="A606" t="s">
        <v>3900</v>
      </c>
      <c r="B606" s="3">
        <v>44148</v>
      </c>
      <c r="C606" t="s">
        <v>3901</v>
      </c>
      <c r="D606" t="s">
        <v>6165</v>
      </c>
      <c r="E606">
        <v>4</v>
      </c>
      <c r="F606" t="str">
        <f>_xlfn.XLOOKUP(C606,customers!$A$2:$A$1001,customers!$B$2:$B$1001,,0)</f>
        <v>Jorge Bettison</v>
      </c>
      <c r="G606" t="str">
        <f>IF(_xlfn.XLOOKUP(orders!C606,customers!A605:A1605,customers!C605:C1605,,0) = 0, "", _xlfn.XLOOKUP(orders!C606,customers!A605:A1605,customers!C605:C1605,,0))</f>
        <v/>
      </c>
      <c r="H606" t="str">
        <f>_xlfn.XLOOKUP(C606, customers!$A$1:$A$1001, customers!$G$1:$G$1001,,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4">
        <f>INDEX(products!$A$1:$G$49, MATCH(orders!$D606, products!$A$1:$A$49, 0), MATCH(orders!L$1, products!$A$1:$G$1, 0))</f>
        <v>29.784999999999997</v>
      </c>
      <c r="M606" s="4">
        <f t="shared" si="27"/>
        <v>119.13999999999999</v>
      </c>
      <c r="N606" t="str">
        <f t="shared" si="28"/>
        <v>Liberica</v>
      </c>
      <c r="O606" t="str">
        <f t="shared" si="29"/>
        <v>Dark</v>
      </c>
      <c r="P606" t="str">
        <f>_xlfn.XLOOKUP(Orders[[#This Row],[Customer ID]], customers!$A$1:$A$1001, customers!$I$1:$I$1001,, 0)</f>
        <v>No</v>
      </c>
    </row>
    <row r="607" spans="1:16" x14ac:dyDescent="0.3">
      <c r="A607" t="s">
        <v>3905</v>
      </c>
      <c r="B607" s="3">
        <v>44028</v>
      </c>
      <c r="C607" t="s">
        <v>3906</v>
      </c>
      <c r="D607" t="s">
        <v>6182</v>
      </c>
      <c r="E607">
        <v>5</v>
      </c>
      <c r="F607" t="str">
        <f>_xlfn.XLOOKUP(C607,customers!$A$2:$A$1001,customers!$B$2:$B$1001,,0)</f>
        <v>Wang Powlesland</v>
      </c>
      <c r="G607" t="str">
        <f>IF(_xlfn.XLOOKUP(orders!C607,customers!A606:A1606,customers!C606:C1606,,0) = 0, "", _xlfn.XLOOKUP(orders!C607,customers!A606:A1606,customers!C606:C1606,,0))</f>
        <v>wpowleslandgt@soundcloud.com</v>
      </c>
      <c r="H607" t="str">
        <f>_xlfn.XLOOKUP(C607, customers!$A$1:$A$1001, customers!$G$1:$G$1001,,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4">
        <f>INDEX(products!$A$1:$G$49, MATCH(orders!$D607, products!$A$1:$A$49, 0), MATCH(orders!L$1, products!$A$1:$G$1, 0))</f>
        <v>29.784999999999997</v>
      </c>
      <c r="M607" s="4">
        <f t="shared" si="27"/>
        <v>148.92499999999998</v>
      </c>
      <c r="N607" t="str">
        <f t="shared" si="28"/>
        <v>Arabica</v>
      </c>
      <c r="O607" t="str">
        <f t="shared" si="29"/>
        <v>Light</v>
      </c>
      <c r="P607" t="str">
        <f>_xlfn.XLOOKUP(Orders[[#This Row],[Customer ID]], customers!$A$1:$A$1001, customers!$I$1:$I$1001,, 0)</f>
        <v>Yes</v>
      </c>
    </row>
    <row r="608" spans="1:16" x14ac:dyDescent="0.3">
      <c r="A608" t="s">
        <v>3911</v>
      </c>
      <c r="B608" s="3">
        <v>44138</v>
      </c>
      <c r="C608" t="s">
        <v>3840</v>
      </c>
      <c r="D608" t="s">
        <v>6164</v>
      </c>
      <c r="E608">
        <v>3</v>
      </c>
      <c r="F608" t="str">
        <f>_xlfn.XLOOKUP(C608,customers!$A$2:$A$1001,customers!$B$2:$B$1001,,0)</f>
        <v>Cody Verissimo</v>
      </c>
      <c r="G608" t="e">
        <f>IF(_xlfn.XLOOKUP(orders!C608,customers!A607:A1607,customers!C607:C1607,,0) = 0, "", _xlfn.XLOOKUP(orders!C608,customers!A607:A1607,customers!C607:C1607,,0))</f>
        <v>#N/A</v>
      </c>
      <c r="H608" t="str">
        <f>_xlfn.XLOOKUP(C608, customers!$A$1:$A$1001, customers!$G$1:$G$1001,,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4">
        <f>INDEX(products!$A$1:$G$49, MATCH(orders!$D608, products!$A$1:$A$49, 0), MATCH(orders!L$1, products!$A$1:$G$1, 0))</f>
        <v>36.454999999999998</v>
      </c>
      <c r="M608" s="4">
        <f t="shared" si="27"/>
        <v>109.36499999999999</v>
      </c>
      <c r="N608" t="str">
        <f t="shared" si="28"/>
        <v>Liberica</v>
      </c>
      <c r="O608" t="str">
        <f t="shared" si="29"/>
        <v>Light</v>
      </c>
      <c r="P608" t="str">
        <f>_xlfn.XLOOKUP(Orders[[#This Row],[Customer ID]], customers!$A$1:$A$1001, customers!$I$1:$I$1001,, 0)</f>
        <v>Yes</v>
      </c>
    </row>
    <row r="609" spans="1:16" x14ac:dyDescent="0.3">
      <c r="A609" t="s">
        <v>3917</v>
      </c>
      <c r="B609" s="3">
        <v>44640</v>
      </c>
      <c r="C609" t="s">
        <v>3918</v>
      </c>
      <c r="D609" t="s">
        <v>6153</v>
      </c>
      <c r="E609">
        <v>1</v>
      </c>
      <c r="F609" t="str">
        <f>_xlfn.XLOOKUP(C609,customers!$A$2:$A$1001,customers!$B$2:$B$1001,,0)</f>
        <v>Laurence Ellingham</v>
      </c>
      <c r="G609" t="str">
        <f>IF(_xlfn.XLOOKUP(orders!C609,customers!A608:A1608,customers!C608:C1608,,0) = 0, "", _xlfn.XLOOKUP(orders!C609,customers!A608:A1608,customers!C608:C1608,,0))</f>
        <v>lellinghamgv@sciencedaily.com</v>
      </c>
      <c r="H609" t="str">
        <f>_xlfn.XLOOKUP(C609, customers!$A$1:$A$1001, customers!$G$1:$G$1001,,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4">
        <f>INDEX(products!$A$1:$G$49, MATCH(orders!$D609, products!$A$1:$A$49, 0), MATCH(orders!L$1, products!$A$1:$G$1, 0))</f>
        <v>3.645</v>
      </c>
      <c r="M609" s="4">
        <f t="shared" si="27"/>
        <v>3.645</v>
      </c>
      <c r="N609" t="str">
        <f t="shared" si="28"/>
        <v>Excelsa</v>
      </c>
      <c r="O609" t="str">
        <f t="shared" si="29"/>
        <v>Dark</v>
      </c>
      <c r="P609" t="str">
        <f>_xlfn.XLOOKUP(Orders[[#This Row],[Customer ID]], customers!$A$1:$A$1001, customers!$I$1:$I$1001,, 0)</f>
        <v>Yes</v>
      </c>
    </row>
    <row r="610" spans="1:16" x14ac:dyDescent="0.3">
      <c r="A610" t="s">
        <v>3923</v>
      </c>
      <c r="B610" s="3">
        <v>44608</v>
      </c>
      <c r="C610" t="s">
        <v>3924</v>
      </c>
      <c r="D610" t="s">
        <v>6185</v>
      </c>
      <c r="E610">
        <v>2</v>
      </c>
      <c r="F610" t="str">
        <f>_xlfn.XLOOKUP(C610,customers!$A$2:$A$1001,customers!$B$2:$B$1001,,0)</f>
        <v>Billy Neiland</v>
      </c>
      <c r="G610" t="str">
        <f>IF(_xlfn.XLOOKUP(orders!C610,customers!A609:A1609,customers!C609:C1609,,0) = 0, "", _xlfn.XLOOKUP(orders!C610,customers!A609:A1609,customers!C609:C1609,,0))</f>
        <v/>
      </c>
      <c r="H610" t="str">
        <f>_xlfn.XLOOKUP(C610, customers!$A$1:$A$1001, customers!$G$1:$G$1001,,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4">
        <f>INDEX(products!$A$1:$G$49, MATCH(orders!$D610, products!$A$1:$A$49, 0), MATCH(orders!L$1, products!$A$1:$G$1, 0))</f>
        <v>27.945</v>
      </c>
      <c r="M610" s="4">
        <f t="shared" si="27"/>
        <v>55.89</v>
      </c>
      <c r="N610" t="str">
        <f t="shared" si="28"/>
        <v>Excelsa</v>
      </c>
      <c r="O610" t="str">
        <f t="shared" si="29"/>
        <v>Dark</v>
      </c>
      <c r="P610" t="str">
        <f>_xlfn.XLOOKUP(Orders[[#This Row],[Customer ID]], customers!$A$1:$A$1001, customers!$I$1:$I$1001,, 0)</f>
        <v>No</v>
      </c>
    </row>
    <row r="611" spans="1:16" x14ac:dyDescent="0.3">
      <c r="A611" t="s">
        <v>3927</v>
      </c>
      <c r="B611" s="3">
        <v>44147</v>
      </c>
      <c r="C611" t="s">
        <v>3928</v>
      </c>
      <c r="D611" t="s">
        <v>6159</v>
      </c>
      <c r="E611">
        <v>6</v>
      </c>
      <c r="F611" t="str">
        <f>_xlfn.XLOOKUP(C611,customers!$A$2:$A$1001,customers!$B$2:$B$1001,,0)</f>
        <v>Ancell Fendt</v>
      </c>
      <c r="G611" t="str">
        <f>IF(_xlfn.XLOOKUP(orders!C611,customers!A610:A1610,customers!C610:C1610,,0) = 0, "", _xlfn.XLOOKUP(orders!C611,customers!A610:A1610,customers!C610:C1610,,0))</f>
        <v>afendtgx@forbes.com</v>
      </c>
      <c r="H611" t="str">
        <f>_xlfn.XLOOKUP(C611, customers!$A$1:$A$1001, customers!$G$1:$G$1001,,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4">
        <f>INDEX(products!$A$1:$G$49, MATCH(orders!$D611, products!$A$1:$A$49, 0), MATCH(orders!L$1, products!$A$1:$G$1, 0))</f>
        <v>4.3650000000000002</v>
      </c>
      <c r="M611" s="4">
        <f t="shared" si="27"/>
        <v>26.19</v>
      </c>
      <c r="N611" t="str">
        <f t="shared" si="28"/>
        <v>Liberica</v>
      </c>
      <c r="O611" t="str">
        <f t="shared" si="29"/>
        <v>Medium</v>
      </c>
      <c r="P611" t="str">
        <f>_xlfn.XLOOKUP(Orders[[#This Row],[Customer ID]], customers!$A$1:$A$1001, customers!$I$1:$I$1001,, 0)</f>
        <v>Yes</v>
      </c>
    </row>
    <row r="612" spans="1:16" x14ac:dyDescent="0.3">
      <c r="A612" t="s">
        <v>3933</v>
      </c>
      <c r="B612" s="3">
        <v>43743</v>
      </c>
      <c r="C612" t="s">
        <v>3934</v>
      </c>
      <c r="D612" t="s">
        <v>6138</v>
      </c>
      <c r="E612">
        <v>4</v>
      </c>
      <c r="F612" t="str">
        <f>_xlfn.XLOOKUP(C612,customers!$A$2:$A$1001,customers!$B$2:$B$1001,,0)</f>
        <v>Angelia Cleyburn</v>
      </c>
      <c r="G612" t="str">
        <f>IF(_xlfn.XLOOKUP(orders!C612,customers!A611:A1611,customers!C611:C1611,,0) = 0, "", _xlfn.XLOOKUP(orders!C612,customers!A611:A1611,customers!C611:C1611,,0))</f>
        <v>acleyburngy@lycos.com</v>
      </c>
      <c r="H612" t="str">
        <f>_xlfn.XLOOKUP(C612, customers!$A$1:$A$1001, customers!$G$1:$G$1001,,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4">
        <f>INDEX(products!$A$1:$G$49, MATCH(orders!$D612, products!$A$1:$A$49, 0), MATCH(orders!L$1, products!$A$1:$G$1, 0))</f>
        <v>9.9499999999999993</v>
      </c>
      <c r="M612" s="4">
        <f t="shared" si="27"/>
        <v>39.799999999999997</v>
      </c>
      <c r="N612" t="str">
        <f t="shared" si="28"/>
        <v>Robusta</v>
      </c>
      <c r="O612" t="str">
        <f t="shared" si="29"/>
        <v>Medium</v>
      </c>
      <c r="P612" t="str">
        <f>_xlfn.XLOOKUP(Orders[[#This Row],[Customer ID]], customers!$A$1:$A$1001, customers!$I$1:$I$1001,, 0)</f>
        <v>No</v>
      </c>
    </row>
    <row r="613" spans="1:16" x14ac:dyDescent="0.3">
      <c r="A613" t="s">
        <v>3939</v>
      </c>
      <c r="B613" s="3">
        <v>43739</v>
      </c>
      <c r="C613" t="s">
        <v>3940</v>
      </c>
      <c r="D613" t="s">
        <v>6148</v>
      </c>
      <c r="E613">
        <v>2</v>
      </c>
      <c r="F613" t="str">
        <f>_xlfn.XLOOKUP(C613,customers!$A$2:$A$1001,customers!$B$2:$B$1001,,0)</f>
        <v>Temple Castiglione</v>
      </c>
      <c r="G613" t="str">
        <f>IF(_xlfn.XLOOKUP(orders!C613,customers!A612:A1612,customers!C612:C1612,,0) = 0, "", _xlfn.XLOOKUP(orders!C613,customers!A612:A1612,customers!C612:C1612,,0))</f>
        <v>tcastiglionegz@xing.com</v>
      </c>
      <c r="H613" t="str">
        <f>_xlfn.XLOOKUP(C613, customers!$A$1:$A$1001, customers!$G$1:$G$1001,,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4">
        <f>INDEX(products!$A$1:$G$49, MATCH(orders!$D613, products!$A$1:$A$49, 0), MATCH(orders!L$1, products!$A$1:$G$1, 0))</f>
        <v>34.154999999999994</v>
      </c>
      <c r="M613" s="4">
        <f t="shared" si="27"/>
        <v>68.309999999999988</v>
      </c>
      <c r="N613" t="str">
        <f t="shared" si="28"/>
        <v>Excelsa</v>
      </c>
      <c r="O613" t="str">
        <f t="shared" si="29"/>
        <v>Light</v>
      </c>
      <c r="P613" t="str">
        <f>_xlfn.XLOOKUP(Orders[[#This Row],[Customer ID]], customers!$A$1:$A$1001, customers!$I$1:$I$1001,, 0)</f>
        <v>No</v>
      </c>
    </row>
    <row r="614" spans="1:16" x14ac:dyDescent="0.3">
      <c r="A614" t="s">
        <v>3945</v>
      </c>
      <c r="B614" s="3">
        <v>43896</v>
      </c>
      <c r="C614" t="s">
        <v>3946</v>
      </c>
      <c r="D614" t="s">
        <v>6152</v>
      </c>
      <c r="E614">
        <v>4</v>
      </c>
      <c r="F614" t="str">
        <f>_xlfn.XLOOKUP(C614,customers!$A$2:$A$1001,customers!$B$2:$B$1001,,0)</f>
        <v>Betti Lacasa</v>
      </c>
      <c r="G614" t="str">
        <f>IF(_xlfn.XLOOKUP(orders!C614,customers!A613:A1613,customers!C613:C1613,,0) = 0, "", _xlfn.XLOOKUP(orders!C614,customers!A613:A1613,customers!C613:C1613,,0))</f>
        <v/>
      </c>
      <c r="H614" t="str">
        <f>_xlfn.XLOOKUP(C614, customers!$A$1:$A$1001, customers!$G$1:$G$1001,,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4">
        <f>INDEX(products!$A$1:$G$49, MATCH(orders!$D614, products!$A$1:$A$49, 0), MATCH(orders!L$1, products!$A$1:$G$1, 0))</f>
        <v>3.375</v>
      </c>
      <c r="M614" s="4">
        <f t="shared" si="27"/>
        <v>13.5</v>
      </c>
      <c r="N614" t="str">
        <f t="shared" si="28"/>
        <v>Arabica</v>
      </c>
      <c r="O614" t="str">
        <f t="shared" si="29"/>
        <v>Medium</v>
      </c>
      <c r="P614" t="str">
        <f>_xlfn.XLOOKUP(Orders[[#This Row],[Customer ID]], customers!$A$1:$A$1001, customers!$I$1:$I$1001,, 0)</f>
        <v>No</v>
      </c>
    </row>
    <row r="615" spans="1:16" x14ac:dyDescent="0.3">
      <c r="A615" t="s">
        <v>3950</v>
      </c>
      <c r="B615" s="3">
        <v>43761</v>
      </c>
      <c r="C615" t="s">
        <v>3951</v>
      </c>
      <c r="D615" t="s">
        <v>6146</v>
      </c>
      <c r="E615">
        <v>1</v>
      </c>
      <c r="F615" t="str">
        <f>_xlfn.XLOOKUP(C615,customers!$A$2:$A$1001,customers!$B$2:$B$1001,,0)</f>
        <v>Gunilla Lynch</v>
      </c>
      <c r="G615" t="str">
        <f>IF(_xlfn.XLOOKUP(orders!C615,customers!A614:A1614,customers!C614:C1614,,0) = 0, "", _xlfn.XLOOKUP(orders!C615,customers!A614:A1614,customers!C614:C1614,,0))</f>
        <v/>
      </c>
      <c r="H615" t="str">
        <f>_xlfn.XLOOKUP(C615, customers!$A$1:$A$1001, customers!$G$1:$G$1001,,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4">
        <f>INDEX(products!$A$1:$G$49, MATCH(orders!$D615, products!$A$1:$A$49, 0), MATCH(orders!L$1, products!$A$1:$G$1, 0))</f>
        <v>5.97</v>
      </c>
      <c r="M615" s="4">
        <f t="shared" si="27"/>
        <v>5.97</v>
      </c>
      <c r="N615" t="str">
        <f t="shared" si="28"/>
        <v>Robusta</v>
      </c>
      <c r="O615" t="str">
        <f t="shared" si="29"/>
        <v>Medium</v>
      </c>
      <c r="P615" t="str">
        <f>_xlfn.XLOOKUP(Orders[[#This Row],[Customer ID]], customers!$A$1:$A$1001, customers!$I$1:$I$1001,, 0)</f>
        <v>No</v>
      </c>
    </row>
    <row r="616" spans="1:16" x14ac:dyDescent="0.3">
      <c r="A616" t="s">
        <v>3955</v>
      </c>
      <c r="B616" s="3">
        <v>43944</v>
      </c>
      <c r="C616" t="s">
        <v>3840</v>
      </c>
      <c r="D616" t="s">
        <v>6146</v>
      </c>
      <c r="E616">
        <v>5</v>
      </c>
      <c r="F616" t="str">
        <f>_xlfn.XLOOKUP(C616,customers!$A$2:$A$1001,customers!$B$2:$B$1001,,0)</f>
        <v>Cody Verissimo</v>
      </c>
      <c r="G616" t="e">
        <f>IF(_xlfn.XLOOKUP(orders!C616,customers!A615:A1615,customers!C615:C1615,,0) = 0, "", _xlfn.XLOOKUP(orders!C616,customers!A615:A1615,customers!C615:C1615,,0))</f>
        <v>#N/A</v>
      </c>
      <c r="H616" t="str">
        <f>_xlfn.XLOOKUP(C616, customers!$A$1:$A$1001, customers!$G$1:$G$1001,,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4">
        <f>INDEX(products!$A$1:$G$49, MATCH(orders!$D616, products!$A$1:$A$49, 0), MATCH(orders!L$1, products!$A$1:$G$1, 0))</f>
        <v>5.97</v>
      </c>
      <c r="M616" s="4">
        <f t="shared" si="27"/>
        <v>29.849999999999998</v>
      </c>
      <c r="N616" t="str">
        <f t="shared" si="28"/>
        <v>Robusta</v>
      </c>
      <c r="O616" t="str">
        <f t="shared" si="29"/>
        <v>Medium</v>
      </c>
      <c r="P616" t="str">
        <f>_xlfn.XLOOKUP(Orders[[#This Row],[Customer ID]], customers!$A$1:$A$1001, customers!$I$1:$I$1001,, 0)</f>
        <v>Yes</v>
      </c>
    </row>
    <row r="617" spans="1:16" x14ac:dyDescent="0.3">
      <c r="A617" t="s">
        <v>3960</v>
      </c>
      <c r="B617" s="3">
        <v>44006</v>
      </c>
      <c r="C617" t="s">
        <v>3961</v>
      </c>
      <c r="D617" t="s">
        <v>6164</v>
      </c>
      <c r="E617">
        <v>2</v>
      </c>
      <c r="F617" t="str">
        <f>_xlfn.XLOOKUP(C617,customers!$A$2:$A$1001,customers!$B$2:$B$1001,,0)</f>
        <v>Shay Couronne</v>
      </c>
      <c r="G617" t="str">
        <f>IF(_xlfn.XLOOKUP(orders!C617,customers!A616:A1616,customers!C616:C1616,,0) = 0, "", _xlfn.XLOOKUP(orders!C617,customers!A616:A1616,customers!C616:C1616,,0))</f>
        <v>scouronneh3@mozilla.org</v>
      </c>
      <c r="H617" t="str">
        <f>_xlfn.XLOOKUP(C617, customers!$A$1:$A$1001, customers!$G$1:$G$1001,,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4">
        <f>INDEX(products!$A$1:$G$49, MATCH(orders!$D617, products!$A$1:$A$49, 0), MATCH(orders!L$1, products!$A$1:$G$1, 0))</f>
        <v>36.454999999999998</v>
      </c>
      <c r="M617" s="4">
        <f t="shared" si="27"/>
        <v>72.91</v>
      </c>
      <c r="N617" t="str">
        <f t="shared" si="28"/>
        <v>Liberica</v>
      </c>
      <c r="O617" t="str">
        <f t="shared" si="29"/>
        <v>Light</v>
      </c>
      <c r="P617" t="str">
        <f>_xlfn.XLOOKUP(Orders[[#This Row],[Customer ID]], customers!$A$1:$A$1001, customers!$I$1:$I$1001,, 0)</f>
        <v>Yes</v>
      </c>
    </row>
    <row r="618" spans="1:16" x14ac:dyDescent="0.3">
      <c r="A618" t="s">
        <v>3966</v>
      </c>
      <c r="B618" s="3">
        <v>44271</v>
      </c>
      <c r="C618" t="s">
        <v>3967</v>
      </c>
      <c r="D618" t="s">
        <v>6166</v>
      </c>
      <c r="E618">
        <v>4</v>
      </c>
      <c r="F618" t="str">
        <f>_xlfn.XLOOKUP(C618,customers!$A$2:$A$1001,customers!$B$2:$B$1001,,0)</f>
        <v>Linus Flippelli</v>
      </c>
      <c r="G618" t="str">
        <f>IF(_xlfn.XLOOKUP(orders!C618,customers!A617:A1617,customers!C617:C1617,,0) = 0, "", _xlfn.XLOOKUP(orders!C618,customers!A617:A1617,customers!C617:C1617,,0))</f>
        <v>lflippellih4@github.io</v>
      </c>
      <c r="H618" t="str">
        <f>_xlfn.XLOOKUP(C618, customers!$A$1:$A$1001, customers!$G$1:$G$1001,,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4">
        <f>INDEX(products!$A$1:$G$49, MATCH(orders!$D618, products!$A$1:$A$49, 0), MATCH(orders!L$1, products!$A$1:$G$1, 0))</f>
        <v>31.624999999999996</v>
      </c>
      <c r="M618" s="4">
        <f t="shared" si="27"/>
        <v>126.49999999999999</v>
      </c>
      <c r="N618" t="str">
        <f t="shared" si="28"/>
        <v>Excelsa</v>
      </c>
      <c r="O618" t="str">
        <f t="shared" si="29"/>
        <v>Medium</v>
      </c>
      <c r="P618" t="str">
        <f>_xlfn.XLOOKUP(Orders[[#This Row],[Customer ID]], customers!$A$1:$A$1001, customers!$I$1:$I$1001,, 0)</f>
        <v>No</v>
      </c>
    </row>
    <row r="619" spans="1:16" x14ac:dyDescent="0.3">
      <c r="A619" t="s">
        <v>3972</v>
      </c>
      <c r="B619" s="3">
        <v>43928</v>
      </c>
      <c r="C619" t="s">
        <v>3973</v>
      </c>
      <c r="D619" t="s">
        <v>6181</v>
      </c>
      <c r="E619">
        <v>1</v>
      </c>
      <c r="F619" t="str">
        <f>_xlfn.XLOOKUP(C619,customers!$A$2:$A$1001,customers!$B$2:$B$1001,,0)</f>
        <v>Rachelle Elizabeth</v>
      </c>
      <c r="G619" t="str">
        <f>IF(_xlfn.XLOOKUP(orders!C619,customers!A618:A1618,customers!C618:C1618,,0) = 0, "", _xlfn.XLOOKUP(orders!C619,customers!A618:A1618,customers!C618:C1618,,0))</f>
        <v>relizabethh5@live.com</v>
      </c>
      <c r="H619" t="str">
        <f>_xlfn.XLOOKUP(C619, customers!$A$1:$A$1001, customers!$G$1:$G$1001,,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4">
        <f>INDEX(products!$A$1:$G$49, MATCH(orders!$D619, products!$A$1:$A$49, 0), MATCH(orders!L$1, products!$A$1:$G$1, 0))</f>
        <v>33.464999999999996</v>
      </c>
      <c r="M619" s="4">
        <f t="shared" si="27"/>
        <v>33.464999999999996</v>
      </c>
      <c r="N619" t="str">
        <f t="shared" si="28"/>
        <v>Liberica</v>
      </c>
      <c r="O619" t="str">
        <f t="shared" si="29"/>
        <v>Medium</v>
      </c>
      <c r="P619" t="str">
        <f>_xlfn.XLOOKUP(Orders[[#This Row],[Customer ID]], customers!$A$1:$A$1001, customers!$I$1:$I$1001,, 0)</f>
        <v>No</v>
      </c>
    </row>
    <row r="620" spans="1:16" x14ac:dyDescent="0.3">
      <c r="A620" t="s">
        <v>3978</v>
      </c>
      <c r="B620" s="3">
        <v>44469</v>
      </c>
      <c r="C620" t="s">
        <v>3979</v>
      </c>
      <c r="D620" t="s">
        <v>6183</v>
      </c>
      <c r="E620">
        <v>6</v>
      </c>
      <c r="F620" t="str">
        <f>_xlfn.XLOOKUP(C620,customers!$A$2:$A$1001,customers!$B$2:$B$1001,,0)</f>
        <v>Innis Renhard</v>
      </c>
      <c r="G620" t="str">
        <f>IF(_xlfn.XLOOKUP(orders!C620,customers!A619:A1619,customers!C619:C1619,,0) = 0, "", _xlfn.XLOOKUP(orders!C620,customers!A619:A1619,customers!C619:C1619,,0))</f>
        <v>irenhardh6@i2i.jp</v>
      </c>
      <c r="H620" t="str">
        <f>_xlfn.XLOOKUP(C620, customers!$A$1:$A$1001, customers!$G$1:$G$1001,,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4">
        <f>INDEX(products!$A$1:$G$49, MATCH(orders!$D620, products!$A$1:$A$49, 0), MATCH(orders!L$1, products!$A$1:$G$1, 0))</f>
        <v>12.15</v>
      </c>
      <c r="M620" s="4">
        <f t="shared" si="27"/>
        <v>72.900000000000006</v>
      </c>
      <c r="N620" t="str">
        <f t="shared" si="28"/>
        <v>Excelsa</v>
      </c>
      <c r="O620" t="str">
        <f t="shared" si="29"/>
        <v>Dark</v>
      </c>
      <c r="P620" t="str">
        <f>_xlfn.XLOOKUP(Orders[[#This Row],[Customer ID]], customers!$A$1:$A$1001, customers!$I$1:$I$1001,, 0)</f>
        <v>Yes</v>
      </c>
    </row>
    <row r="621" spans="1:16" x14ac:dyDescent="0.3">
      <c r="A621" t="s">
        <v>3984</v>
      </c>
      <c r="B621" s="3">
        <v>44682</v>
      </c>
      <c r="C621" t="s">
        <v>3985</v>
      </c>
      <c r="D621" t="s">
        <v>6169</v>
      </c>
      <c r="E621">
        <v>2</v>
      </c>
      <c r="F621" t="str">
        <f>_xlfn.XLOOKUP(C621,customers!$A$2:$A$1001,customers!$B$2:$B$1001,,0)</f>
        <v>Winne Roche</v>
      </c>
      <c r="G621" t="str">
        <f>IF(_xlfn.XLOOKUP(orders!C621,customers!A620:A1620,customers!C620:C1620,,0) = 0, "", _xlfn.XLOOKUP(orders!C621,customers!A620:A1620,customers!C620:C1620,,0))</f>
        <v>wrocheh7@xinhuanet.com</v>
      </c>
      <c r="H621" t="str">
        <f>_xlfn.XLOOKUP(C621, customers!$A$1:$A$1001, customers!$G$1:$G$1001,,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4">
        <f>INDEX(products!$A$1:$G$49, MATCH(orders!$D621, products!$A$1:$A$49, 0), MATCH(orders!L$1, products!$A$1:$G$1, 0))</f>
        <v>7.77</v>
      </c>
      <c r="M621" s="4">
        <f t="shared" si="27"/>
        <v>15.54</v>
      </c>
      <c r="N621" t="str">
        <f t="shared" si="28"/>
        <v>Liberica</v>
      </c>
      <c r="O621" t="str">
        <f t="shared" si="29"/>
        <v>Dark</v>
      </c>
      <c r="P621" t="str">
        <f>_xlfn.XLOOKUP(Orders[[#This Row],[Customer ID]], customers!$A$1:$A$1001, customers!$I$1:$I$1001,, 0)</f>
        <v>Yes</v>
      </c>
    </row>
    <row r="622" spans="1:16" x14ac:dyDescent="0.3">
      <c r="A622" t="s">
        <v>3990</v>
      </c>
      <c r="B622" s="3">
        <v>44217</v>
      </c>
      <c r="C622" t="s">
        <v>4042</v>
      </c>
      <c r="D622" t="s">
        <v>6152</v>
      </c>
      <c r="E622">
        <v>6</v>
      </c>
      <c r="F622" t="str">
        <f>_xlfn.XLOOKUP(C622,customers!$A$2:$A$1001,customers!$B$2:$B$1001,,0)</f>
        <v>Linn Alaway</v>
      </c>
      <c r="G622" t="str">
        <f>IF(_xlfn.XLOOKUP(orders!C622,customers!A621:A1621,customers!C621:C1621,,0) = 0, "", _xlfn.XLOOKUP(orders!C622,customers!A621:A1621,customers!C621:C1621,,0))</f>
        <v>lalawayhh@weather.com</v>
      </c>
      <c r="H622" t="str">
        <f>_xlfn.XLOOKUP(C622, customers!$A$1:$A$1001, customers!$G$1:$G$1001,,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4">
        <f>INDEX(products!$A$1:$G$49, MATCH(orders!$D622, products!$A$1:$A$49, 0), MATCH(orders!L$1, products!$A$1:$G$1, 0))</f>
        <v>3.375</v>
      </c>
      <c r="M622" s="4">
        <f t="shared" si="27"/>
        <v>20.25</v>
      </c>
      <c r="N622" t="str">
        <f t="shared" si="28"/>
        <v>Arabica</v>
      </c>
      <c r="O622" t="str">
        <f t="shared" si="29"/>
        <v>Medium</v>
      </c>
      <c r="P622" t="str">
        <f>_xlfn.XLOOKUP(Orders[[#This Row],[Customer ID]], customers!$A$1:$A$1001, customers!$I$1:$I$1001,, 0)</f>
        <v>No</v>
      </c>
    </row>
    <row r="623" spans="1:16" x14ac:dyDescent="0.3">
      <c r="A623" t="s">
        <v>3996</v>
      </c>
      <c r="B623" s="3">
        <v>44006</v>
      </c>
      <c r="C623" t="s">
        <v>3997</v>
      </c>
      <c r="D623" t="s">
        <v>6140</v>
      </c>
      <c r="E623">
        <v>6</v>
      </c>
      <c r="F623" t="str">
        <f>_xlfn.XLOOKUP(C623,customers!$A$2:$A$1001,customers!$B$2:$B$1001,,0)</f>
        <v>Cordy Odgaard</v>
      </c>
      <c r="G623" t="str">
        <f>IF(_xlfn.XLOOKUP(orders!C623,customers!A622:A1622,customers!C622:C1622,,0) = 0, "", _xlfn.XLOOKUP(orders!C623,customers!A622:A1622,customers!C622:C1622,,0))</f>
        <v>codgaardh9@nsw.gov.au</v>
      </c>
      <c r="H623" t="str">
        <f>_xlfn.XLOOKUP(C623, customers!$A$1:$A$1001, customers!$G$1:$G$1001,,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4">
        <f>INDEX(products!$A$1:$G$49, MATCH(orders!$D623, products!$A$1:$A$49, 0), MATCH(orders!L$1, products!$A$1:$G$1, 0))</f>
        <v>12.95</v>
      </c>
      <c r="M623" s="4">
        <f t="shared" si="27"/>
        <v>77.699999999999989</v>
      </c>
      <c r="N623" t="str">
        <f t="shared" si="28"/>
        <v>Arabica</v>
      </c>
      <c r="O623" t="str">
        <f t="shared" si="29"/>
        <v>Light</v>
      </c>
      <c r="P623" t="str">
        <f>_xlfn.XLOOKUP(Orders[[#This Row],[Customer ID]], customers!$A$1:$A$1001, customers!$I$1:$I$1001,, 0)</f>
        <v>No</v>
      </c>
    </row>
    <row r="624" spans="1:16" x14ac:dyDescent="0.3">
      <c r="A624" t="s">
        <v>4002</v>
      </c>
      <c r="B624" s="3">
        <v>43527</v>
      </c>
      <c r="C624" t="s">
        <v>4003</v>
      </c>
      <c r="D624" t="s">
        <v>6181</v>
      </c>
      <c r="E624">
        <v>4</v>
      </c>
      <c r="F624" t="str">
        <f>_xlfn.XLOOKUP(C624,customers!$A$2:$A$1001,customers!$B$2:$B$1001,,0)</f>
        <v>Bertine Byrd</v>
      </c>
      <c r="G624" t="str">
        <f>IF(_xlfn.XLOOKUP(orders!C624,customers!A623:A1623,customers!C623:C1623,,0) = 0, "", _xlfn.XLOOKUP(orders!C624,customers!A623:A1623,customers!C623:C1623,,0))</f>
        <v>bbyrdha@4shared.com</v>
      </c>
      <c r="H624" t="str">
        <f>_xlfn.XLOOKUP(C624, customers!$A$1:$A$1001, customers!$G$1:$G$1001,,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4">
        <f>INDEX(products!$A$1:$G$49, MATCH(orders!$D624, products!$A$1:$A$49, 0), MATCH(orders!L$1, products!$A$1:$G$1, 0))</f>
        <v>33.464999999999996</v>
      </c>
      <c r="M624" s="4">
        <f t="shared" si="27"/>
        <v>133.85999999999999</v>
      </c>
      <c r="N624" t="str">
        <f t="shared" si="28"/>
        <v>Liberica</v>
      </c>
      <c r="O624" t="str">
        <f t="shared" si="29"/>
        <v>Medium</v>
      </c>
      <c r="P624" t="str">
        <f>_xlfn.XLOOKUP(Orders[[#This Row],[Customer ID]], customers!$A$1:$A$1001, customers!$I$1:$I$1001,, 0)</f>
        <v>No</v>
      </c>
    </row>
    <row r="625" spans="1:16" x14ac:dyDescent="0.3">
      <c r="A625" t="s">
        <v>4007</v>
      </c>
      <c r="B625" s="3">
        <v>44224</v>
      </c>
      <c r="C625" t="s">
        <v>4008</v>
      </c>
      <c r="D625" t="s">
        <v>6183</v>
      </c>
      <c r="E625">
        <v>1</v>
      </c>
      <c r="F625" t="str">
        <f>_xlfn.XLOOKUP(C625,customers!$A$2:$A$1001,customers!$B$2:$B$1001,,0)</f>
        <v>Nelie Garnson</v>
      </c>
      <c r="G625" t="str">
        <f>IF(_xlfn.XLOOKUP(orders!C625,customers!A624:A1624,customers!C624:C1624,,0) = 0, "", _xlfn.XLOOKUP(orders!C625,customers!A624:A1624,customers!C624:C1624,,0))</f>
        <v/>
      </c>
      <c r="H625" t="str">
        <f>_xlfn.XLOOKUP(C625, customers!$A$1:$A$1001, customers!$G$1:$G$1001,,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4">
        <f>INDEX(products!$A$1:$G$49, MATCH(orders!$D625, products!$A$1:$A$49, 0), MATCH(orders!L$1, products!$A$1:$G$1, 0))</f>
        <v>12.15</v>
      </c>
      <c r="M625" s="4">
        <f t="shared" si="27"/>
        <v>12.15</v>
      </c>
      <c r="N625" t="str">
        <f t="shared" si="28"/>
        <v>Excelsa</v>
      </c>
      <c r="O625" t="str">
        <f t="shared" si="29"/>
        <v>Dark</v>
      </c>
      <c r="P625" t="str">
        <f>_xlfn.XLOOKUP(Orders[[#This Row],[Customer ID]], customers!$A$1:$A$1001, customers!$I$1:$I$1001,, 0)</f>
        <v>No</v>
      </c>
    </row>
    <row r="626" spans="1:16" x14ac:dyDescent="0.3">
      <c r="A626" t="s">
        <v>4012</v>
      </c>
      <c r="B626" s="3">
        <v>44010</v>
      </c>
      <c r="C626" t="s">
        <v>4013</v>
      </c>
      <c r="D626" t="s">
        <v>6166</v>
      </c>
      <c r="E626">
        <v>2</v>
      </c>
      <c r="F626" t="str">
        <f>_xlfn.XLOOKUP(C626,customers!$A$2:$A$1001,customers!$B$2:$B$1001,,0)</f>
        <v>Dianne Chardin</v>
      </c>
      <c r="G626" t="str">
        <f>IF(_xlfn.XLOOKUP(orders!C626,customers!A625:A1625,customers!C625:C1625,,0) = 0, "", _xlfn.XLOOKUP(orders!C626,customers!A625:A1625,customers!C625:C1625,,0))</f>
        <v>dchardinhc@nhs.uk</v>
      </c>
      <c r="H626" t="str">
        <f>_xlfn.XLOOKUP(C626, customers!$A$1:$A$1001, customers!$G$1:$G$1001,,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4">
        <f>INDEX(products!$A$1:$G$49, MATCH(orders!$D626, products!$A$1:$A$49, 0), MATCH(orders!L$1, products!$A$1:$G$1, 0))</f>
        <v>31.624999999999996</v>
      </c>
      <c r="M626" s="4">
        <f t="shared" si="27"/>
        <v>63.249999999999993</v>
      </c>
      <c r="N626" t="str">
        <f t="shared" si="28"/>
        <v>Excelsa</v>
      </c>
      <c r="O626" t="str">
        <f t="shared" si="29"/>
        <v>Medium</v>
      </c>
      <c r="P626" t="str">
        <f>_xlfn.XLOOKUP(Orders[[#This Row],[Customer ID]], customers!$A$1:$A$1001, customers!$I$1:$I$1001,, 0)</f>
        <v>Yes</v>
      </c>
    </row>
    <row r="627" spans="1:16" x14ac:dyDescent="0.3">
      <c r="A627" t="s">
        <v>4017</v>
      </c>
      <c r="B627" s="3">
        <v>44017</v>
      </c>
      <c r="C627" t="s">
        <v>4018</v>
      </c>
      <c r="D627" t="s">
        <v>6173</v>
      </c>
      <c r="E627">
        <v>5</v>
      </c>
      <c r="F627" t="str">
        <f>_xlfn.XLOOKUP(C627,customers!$A$2:$A$1001,customers!$B$2:$B$1001,,0)</f>
        <v>Hailee Radbone</v>
      </c>
      <c r="G627" t="str">
        <f>IF(_xlfn.XLOOKUP(orders!C627,customers!A626:A1626,customers!C626:C1626,,0) = 0, "", _xlfn.XLOOKUP(orders!C627,customers!A626:A1626,customers!C626:C1626,,0))</f>
        <v>hradbonehd@newsvine.com</v>
      </c>
      <c r="H627" t="str">
        <f>_xlfn.XLOOKUP(C627, customers!$A$1:$A$1001, customers!$G$1:$G$1001,,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4">
        <f>INDEX(products!$A$1:$G$49, MATCH(orders!$D627, products!$A$1:$A$49, 0), MATCH(orders!L$1, products!$A$1:$G$1, 0))</f>
        <v>7.169999999999999</v>
      </c>
      <c r="M627" s="4">
        <f t="shared" si="27"/>
        <v>35.849999999999994</v>
      </c>
      <c r="N627" t="str">
        <f t="shared" si="28"/>
        <v>Robusta</v>
      </c>
      <c r="O627" t="str">
        <f t="shared" si="29"/>
        <v>Light</v>
      </c>
      <c r="P627" t="str">
        <f>_xlfn.XLOOKUP(Orders[[#This Row],[Customer ID]], customers!$A$1:$A$1001, customers!$I$1:$I$1001,, 0)</f>
        <v>No</v>
      </c>
    </row>
    <row r="628" spans="1:16" x14ac:dyDescent="0.3">
      <c r="A628" t="s">
        <v>4023</v>
      </c>
      <c r="B628" s="3">
        <v>43526</v>
      </c>
      <c r="C628" t="s">
        <v>4024</v>
      </c>
      <c r="D628" t="s">
        <v>6175</v>
      </c>
      <c r="E628">
        <v>3</v>
      </c>
      <c r="F628" t="str">
        <f>_xlfn.XLOOKUP(C628,customers!$A$2:$A$1001,customers!$B$2:$B$1001,,0)</f>
        <v>Wallis Bernth</v>
      </c>
      <c r="G628" t="str">
        <f>IF(_xlfn.XLOOKUP(orders!C628,customers!A627:A1627,customers!C627:C1627,,0) = 0, "", _xlfn.XLOOKUP(orders!C628,customers!A627:A1627,customers!C627:C1627,,0))</f>
        <v>wbernthhe@miitbeian.gov.cn</v>
      </c>
      <c r="H628" t="str">
        <f>_xlfn.XLOOKUP(C628, customers!$A$1:$A$1001, customers!$G$1:$G$1001,,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4">
        <f>INDEX(products!$A$1:$G$49, MATCH(orders!$D628, products!$A$1:$A$49, 0), MATCH(orders!L$1, products!$A$1:$G$1, 0))</f>
        <v>25.874999999999996</v>
      </c>
      <c r="M628" s="4">
        <f t="shared" si="27"/>
        <v>77.624999999999986</v>
      </c>
      <c r="N628" t="str">
        <f t="shared" si="28"/>
        <v>Arabica</v>
      </c>
      <c r="O628" t="str">
        <f t="shared" si="29"/>
        <v>Medium</v>
      </c>
      <c r="P628" t="str">
        <f>_xlfn.XLOOKUP(Orders[[#This Row],[Customer ID]], customers!$A$1:$A$1001, customers!$I$1:$I$1001,, 0)</f>
        <v>No</v>
      </c>
    </row>
    <row r="629" spans="1:16" x14ac:dyDescent="0.3">
      <c r="A629" t="s">
        <v>4029</v>
      </c>
      <c r="B629" s="3">
        <v>44682</v>
      </c>
      <c r="C629" t="s">
        <v>4030</v>
      </c>
      <c r="D629" t="s">
        <v>6166</v>
      </c>
      <c r="E629">
        <v>2</v>
      </c>
      <c r="F629" t="str">
        <f>_xlfn.XLOOKUP(C629,customers!$A$2:$A$1001,customers!$B$2:$B$1001,,0)</f>
        <v>Byron Acarson</v>
      </c>
      <c r="G629" t="str">
        <f>IF(_xlfn.XLOOKUP(orders!C629,customers!A628:A1628,customers!C628:C1628,,0) = 0, "", _xlfn.XLOOKUP(orders!C629,customers!A628:A1628,customers!C628:C1628,,0))</f>
        <v>bacarsonhf@cnn.com</v>
      </c>
      <c r="H629" t="str">
        <f>_xlfn.XLOOKUP(C629, customers!$A$1:$A$1001, customers!$G$1:$G$1001,,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4">
        <f>INDEX(products!$A$1:$G$49, MATCH(orders!$D629, products!$A$1:$A$49, 0), MATCH(orders!L$1, products!$A$1:$G$1, 0))</f>
        <v>31.624999999999996</v>
      </c>
      <c r="M629" s="4">
        <f t="shared" si="27"/>
        <v>63.249999999999993</v>
      </c>
      <c r="N629" t="str">
        <f t="shared" si="28"/>
        <v>Excelsa</v>
      </c>
      <c r="O629" t="str">
        <f t="shared" si="29"/>
        <v>Medium</v>
      </c>
      <c r="P629" t="str">
        <f>_xlfn.XLOOKUP(Orders[[#This Row],[Customer ID]], customers!$A$1:$A$1001, customers!$I$1:$I$1001,, 0)</f>
        <v>Yes</v>
      </c>
    </row>
    <row r="630" spans="1:16" x14ac:dyDescent="0.3">
      <c r="A630" t="s">
        <v>4035</v>
      </c>
      <c r="B630" s="3">
        <v>44680</v>
      </c>
      <c r="C630" t="s">
        <v>4036</v>
      </c>
      <c r="D630" t="s">
        <v>6184</v>
      </c>
      <c r="E630">
        <v>6</v>
      </c>
      <c r="F630" t="str">
        <f>_xlfn.XLOOKUP(C630,customers!$A$2:$A$1001,customers!$B$2:$B$1001,,0)</f>
        <v>Faunie Brigham</v>
      </c>
      <c r="G630" t="str">
        <f>IF(_xlfn.XLOOKUP(orders!C630,customers!A629:A1629,customers!C629:C1629,,0) = 0, "", _xlfn.XLOOKUP(orders!C630,customers!A629:A1629,customers!C629:C1629,,0))</f>
        <v>fbrighamhg@blog.com</v>
      </c>
      <c r="H630" t="str">
        <f>_xlfn.XLOOKUP(C630, customers!$A$1:$A$1001, customers!$G$1:$G$1001,,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4">
        <f>INDEX(products!$A$1:$G$49, MATCH(orders!$D630, products!$A$1:$A$49, 0), MATCH(orders!L$1, products!$A$1:$G$1, 0))</f>
        <v>4.4550000000000001</v>
      </c>
      <c r="M630" s="4">
        <f t="shared" si="27"/>
        <v>26.73</v>
      </c>
      <c r="N630" t="str">
        <f t="shared" si="28"/>
        <v>Excelsa</v>
      </c>
      <c r="O630" t="str">
        <f t="shared" si="29"/>
        <v>Light</v>
      </c>
      <c r="P630" t="str">
        <f>_xlfn.XLOOKUP(Orders[[#This Row],[Customer ID]], customers!$A$1:$A$1001, customers!$I$1:$I$1001,, 0)</f>
        <v>Yes</v>
      </c>
    </row>
    <row r="631" spans="1:16" x14ac:dyDescent="0.3">
      <c r="A631" t="s">
        <v>4035</v>
      </c>
      <c r="B631" s="3">
        <v>44680</v>
      </c>
      <c r="C631" t="s">
        <v>4036</v>
      </c>
      <c r="D631" t="s">
        <v>6169</v>
      </c>
      <c r="E631">
        <v>4</v>
      </c>
      <c r="F631" t="str">
        <f>_xlfn.XLOOKUP(C631,customers!$A$2:$A$1001,customers!$B$2:$B$1001,,0)</f>
        <v>Faunie Brigham</v>
      </c>
      <c r="G631" t="str">
        <f>IF(_xlfn.XLOOKUP(orders!C631,customers!A630:A1630,customers!C630:C1630,,0) = 0, "", _xlfn.XLOOKUP(orders!C631,customers!A630:A1630,customers!C630:C1630,,0))</f>
        <v>fbrighamhg@blog.com</v>
      </c>
      <c r="H631" t="str">
        <f>_xlfn.XLOOKUP(C631, customers!$A$1:$A$1001, customers!$G$1:$G$1001,,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4">
        <f>INDEX(products!$A$1:$G$49, MATCH(orders!$D631, products!$A$1:$A$49, 0), MATCH(orders!L$1, products!$A$1:$G$1, 0))</f>
        <v>7.77</v>
      </c>
      <c r="M631" s="4">
        <f t="shared" si="27"/>
        <v>31.08</v>
      </c>
      <c r="N631" t="str">
        <f t="shared" si="28"/>
        <v>Liberica</v>
      </c>
      <c r="O631" t="str">
        <f t="shared" si="29"/>
        <v>Dark</v>
      </c>
      <c r="P631" t="str">
        <f>_xlfn.XLOOKUP(Orders[[#This Row],[Customer ID]], customers!$A$1:$A$1001, customers!$I$1:$I$1001,, 0)</f>
        <v>Yes</v>
      </c>
    </row>
    <row r="632" spans="1:16" x14ac:dyDescent="0.3">
      <c r="A632" t="s">
        <v>4035</v>
      </c>
      <c r="B632" s="3">
        <v>44680</v>
      </c>
      <c r="C632" t="s">
        <v>4036</v>
      </c>
      <c r="D632" t="s">
        <v>6154</v>
      </c>
      <c r="E632">
        <v>1</v>
      </c>
      <c r="F632" t="str">
        <f>_xlfn.XLOOKUP(C632,customers!$A$2:$A$1001,customers!$B$2:$B$1001,,0)</f>
        <v>Faunie Brigham</v>
      </c>
      <c r="G632" t="e">
        <f>IF(_xlfn.XLOOKUP(orders!C632,customers!A631:A1631,customers!C631:C1631,,0) = 0, "", _xlfn.XLOOKUP(orders!C632,customers!A631:A1631,customers!C631:C1631,,0))</f>
        <v>#N/A</v>
      </c>
      <c r="H632" t="str">
        <f>_xlfn.XLOOKUP(C632, customers!$A$1:$A$1001, customers!$G$1:$G$1001,,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4">
        <f>INDEX(products!$A$1:$G$49, MATCH(orders!$D632, products!$A$1:$A$49, 0), MATCH(orders!L$1, products!$A$1:$G$1, 0))</f>
        <v>2.9849999999999999</v>
      </c>
      <c r="M632" s="4">
        <f t="shared" si="27"/>
        <v>2.9849999999999999</v>
      </c>
      <c r="N632" t="str">
        <f t="shared" si="28"/>
        <v>Arabica</v>
      </c>
      <c r="O632" t="str">
        <f t="shared" si="29"/>
        <v>Dark</v>
      </c>
      <c r="P632" t="str">
        <f>_xlfn.XLOOKUP(Orders[[#This Row],[Customer ID]], customers!$A$1:$A$1001, customers!$I$1:$I$1001,, 0)</f>
        <v>Yes</v>
      </c>
    </row>
    <row r="633" spans="1:16" x14ac:dyDescent="0.3">
      <c r="A633" t="s">
        <v>4035</v>
      </c>
      <c r="B633" s="3">
        <v>44680</v>
      </c>
      <c r="C633" t="s">
        <v>4036</v>
      </c>
      <c r="D633" t="s">
        <v>6149</v>
      </c>
      <c r="E633">
        <v>5</v>
      </c>
      <c r="F633" t="str">
        <f>_xlfn.XLOOKUP(C633,customers!$A$2:$A$1001,customers!$B$2:$B$1001,,0)</f>
        <v>Faunie Brigham</v>
      </c>
      <c r="G633" t="e">
        <f>IF(_xlfn.XLOOKUP(orders!C633,customers!A632:A1632,customers!C632:C1632,,0) = 0, "", _xlfn.XLOOKUP(orders!C633,customers!A632:A1632,customers!C632:C1632,,0))</f>
        <v>#N/A</v>
      </c>
      <c r="H633" t="str">
        <f>_xlfn.XLOOKUP(C633, customers!$A$1:$A$1001, customers!$G$1:$G$1001,,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4">
        <f>INDEX(products!$A$1:$G$49, MATCH(orders!$D633, products!$A$1:$A$49, 0), MATCH(orders!L$1, products!$A$1:$G$1, 0))</f>
        <v>20.584999999999997</v>
      </c>
      <c r="M633" s="4">
        <f t="shared" si="27"/>
        <v>102.92499999999998</v>
      </c>
      <c r="N633" t="str">
        <f t="shared" si="28"/>
        <v>Robusta</v>
      </c>
      <c r="O633" t="str">
        <f t="shared" si="29"/>
        <v>Dark</v>
      </c>
      <c r="P633" t="str">
        <f>_xlfn.XLOOKUP(Orders[[#This Row],[Customer ID]], customers!$A$1:$A$1001, customers!$I$1:$I$1001,, 0)</f>
        <v>Yes</v>
      </c>
    </row>
    <row r="634" spans="1:16" x14ac:dyDescent="0.3">
      <c r="A634" t="s">
        <v>4056</v>
      </c>
      <c r="B634" s="3">
        <v>44049</v>
      </c>
      <c r="C634" t="s">
        <v>4057</v>
      </c>
      <c r="D634" t="s">
        <v>6176</v>
      </c>
      <c r="E634">
        <v>4</v>
      </c>
      <c r="F634" t="str">
        <f>_xlfn.XLOOKUP(C634,customers!$A$2:$A$1001,customers!$B$2:$B$1001,,0)</f>
        <v>Marjorie Yoxen</v>
      </c>
      <c r="G634" t="str">
        <f>IF(_xlfn.XLOOKUP(orders!C634,customers!A633:A1633,customers!C633:C1633,,0) = 0, "", _xlfn.XLOOKUP(orders!C634,customers!A633:A1633,customers!C633:C1633,,0))</f>
        <v>myoxenhk@google.com</v>
      </c>
      <c r="H634" t="str">
        <f>_xlfn.XLOOKUP(C634, customers!$A$1:$A$1001, customers!$G$1:$G$1001,,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4">
        <f>INDEX(products!$A$1:$G$49, MATCH(orders!$D634, products!$A$1:$A$49, 0), MATCH(orders!L$1, products!$A$1:$G$1, 0))</f>
        <v>8.91</v>
      </c>
      <c r="M634" s="4">
        <f t="shared" si="27"/>
        <v>35.64</v>
      </c>
      <c r="N634" t="str">
        <f t="shared" si="28"/>
        <v>Excelsa</v>
      </c>
      <c r="O634" t="str">
        <f t="shared" si="29"/>
        <v>Light</v>
      </c>
      <c r="P634" t="str">
        <f>_xlfn.XLOOKUP(Orders[[#This Row],[Customer ID]], customers!$A$1:$A$1001, customers!$I$1:$I$1001,, 0)</f>
        <v>No</v>
      </c>
    </row>
    <row r="635" spans="1:16" x14ac:dyDescent="0.3">
      <c r="A635" t="s">
        <v>4062</v>
      </c>
      <c r="B635" s="3">
        <v>43820</v>
      </c>
      <c r="C635" t="s">
        <v>4063</v>
      </c>
      <c r="D635" t="s">
        <v>6179</v>
      </c>
      <c r="E635">
        <v>4</v>
      </c>
      <c r="F635" t="str">
        <f>_xlfn.XLOOKUP(C635,customers!$A$2:$A$1001,customers!$B$2:$B$1001,,0)</f>
        <v>Gaspar McGavin</v>
      </c>
      <c r="G635" t="str">
        <f>IF(_xlfn.XLOOKUP(orders!C635,customers!A634:A1634,customers!C634:C1634,,0) = 0, "", _xlfn.XLOOKUP(orders!C635,customers!A634:A1634,customers!C634:C1634,,0))</f>
        <v>gmcgavinhl@histats.com</v>
      </c>
      <c r="H635" t="str">
        <f>_xlfn.XLOOKUP(C635, customers!$A$1:$A$1001, customers!$G$1:$G$1001,,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4">
        <f>INDEX(products!$A$1:$G$49, MATCH(orders!$D635, products!$A$1:$A$49, 0), MATCH(orders!L$1, products!$A$1:$G$1, 0))</f>
        <v>11.95</v>
      </c>
      <c r="M635" s="4">
        <f t="shared" si="27"/>
        <v>47.8</v>
      </c>
      <c r="N635" t="str">
        <f t="shared" si="28"/>
        <v>Robusta</v>
      </c>
      <c r="O635" t="str">
        <f t="shared" si="29"/>
        <v>Light</v>
      </c>
      <c r="P635" t="str">
        <f>_xlfn.XLOOKUP(Orders[[#This Row],[Customer ID]], customers!$A$1:$A$1001, customers!$I$1:$I$1001,, 0)</f>
        <v>No</v>
      </c>
    </row>
    <row r="636" spans="1:16" x14ac:dyDescent="0.3">
      <c r="A636" t="s">
        <v>4068</v>
      </c>
      <c r="B636" s="3">
        <v>43940</v>
      </c>
      <c r="C636" t="s">
        <v>4069</v>
      </c>
      <c r="D636" t="s">
        <v>6162</v>
      </c>
      <c r="E636">
        <v>3</v>
      </c>
      <c r="F636" t="str">
        <f>_xlfn.XLOOKUP(C636,customers!$A$2:$A$1001,customers!$B$2:$B$1001,,0)</f>
        <v>Lindy Uttermare</v>
      </c>
      <c r="G636" t="str">
        <f>IF(_xlfn.XLOOKUP(orders!C636,customers!A635:A1635,customers!C635:C1635,,0) = 0, "", _xlfn.XLOOKUP(orders!C636,customers!A635:A1635,customers!C635:C1635,,0))</f>
        <v>luttermarehm@engadget.com</v>
      </c>
      <c r="H636" t="str">
        <f>_xlfn.XLOOKUP(C636, customers!$A$1:$A$1001, customers!$G$1:$G$1001,,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4">
        <f>INDEX(products!$A$1:$G$49, MATCH(orders!$D636, products!$A$1:$A$49, 0), MATCH(orders!L$1, products!$A$1:$G$1, 0))</f>
        <v>14.55</v>
      </c>
      <c r="M636" s="4">
        <f t="shared" si="27"/>
        <v>43.650000000000006</v>
      </c>
      <c r="N636" t="str">
        <f t="shared" si="28"/>
        <v>Liberica</v>
      </c>
      <c r="O636" t="str">
        <f t="shared" si="29"/>
        <v>Medium</v>
      </c>
      <c r="P636" t="str">
        <f>_xlfn.XLOOKUP(Orders[[#This Row],[Customer ID]], customers!$A$1:$A$1001, customers!$I$1:$I$1001,, 0)</f>
        <v>No</v>
      </c>
    </row>
    <row r="637" spans="1:16" x14ac:dyDescent="0.3">
      <c r="A637" t="s">
        <v>4074</v>
      </c>
      <c r="B637" s="3">
        <v>44578</v>
      </c>
      <c r="C637" t="s">
        <v>4075</v>
      </c>
      <c r="D637" t="s">
        <v>6176</v>
      </c>
      <c r="E637">
        <v>4</v>
      </c>
      <c r="F637" t="str">
        <f>_xlfn.XLOOKUP(C637,customers!$A$2:$A$1001,customers!$B$2:$B$1001,,0)</f>
        <v>Eal D'Ambrogio</v>
      </c>
      <c r="G637" t="str">
        <f>IF(_xlfn.XLOOKUP(orders!C637,customers!A636:A1636,customers!C636:C1636,,0) = 0, "", _xlfn.XLOOKUP(orders!C637,customers!A636:A1636,customers!C636:C1636,,0))</f>
        <v>edambrogiohn@techcrunch.com</v>
      </c>
      <c r="H637" t="str">
        <f>_xlfn.XLOOKUP(C637, customers!$A$1:$A$1001, customers!$G$1:$G$1001,,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4">
        <f>INDEX(products!$A$1:$G$49, MATCH(orders!$D637, products!$A$1:$A$49, 0), MATCH(orders!L$1, products!$A$1:$G$1, 0))</f>
        <v>8.91</v>
      </c>
      <c r="M637" s="4">
        <f t="shared" si="27"/>
        <v>35.64</v>
      </c>
      <c r="N637" t="str">
        <f t="shared" si="28"/>
        <v>Excelsa</v>
      </c>
      <c r="O637" t="str">
        <f t="shared" si="29"/>
        <v>Light</v>
      </c>
      <c r="P637" t="str">
        <f>_xlfn.XLOOKUP(Orders[[#This Row],[Customer ID]], customers!$A$1:$A$1001, customers!$I$1:$I$1001,, 0)</f>
        <v>Yes</v>
      </c>
    </row>
    <row r="638" spans="1:16" x14ac:dyDescent="0.3">
      <c r="A638" t="s">
        <v>4080</v>
      </c>
      <c r="B638" s="3">
        <v>43487</v>
      </c>
      <c r="C638" t="s">
        <v>4081</v>
      </c>
      <c r="D638" t="s">
        <v>6170</v>
      </c>
      <c r="E638">
        <v>6</v>
      </c>
      <c r="F638" t="str">
        <f>_xlfn.XLOOKUP(C638,customers!$A$2:$A$1001,customers!$B$2:$B$1001,,0)</f>
        <v>Carolee Winchcombe</v>
      </c>
      <c r="G638" t="str">
        <f>IF(_xlfn.XLOOKUP(orders!C638,customers!A637:A1637,customers!C637:C1637,,0) = 0, "", _xlfn.XLOOKUP(orders!C638,customers!A637:A1637,customers!C637:C1637,,0))</f>
        <v>cwinchcombeho@jiathis.com</v>
      </c>
      <c r="H638" t="str">
        <f>_xlfn.XLOOKUP(C638, customers!$A$1:$A$1001, customers!$G$1:$G$1001,,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4">
        <f>INDEX(products!$A$1:$G$49, MATCH(orders!$D638, products!$A$1:$A$49, 0), MATCH(orders!L$1, products!$A$1:$G$1, 0))</f>
        <v>15.85</v>
      </c>
      <c r="M638" s="4">
        <f t="shared" si="27"/>
        <v>95.1</v>
      </c>
      <c r="N638" t="str">
        <f t="shared" si="28"/>
        <v>Liberica</v>
      </c>
      <c r="O638" t="str">
        <f t="shared" si="29"/>
        <v>Light</v>
      </c>
      <c r="P638" t="str">
        <f>_xlfn.XLOOKUP(Orders[[#This Row],[Customer ID]], customers!$A$1:$A$1001, customers!$I$1:$I$1001,, 0)</f>
        <v>Yes</v>
      </c>
    </row>
    <row r="639" spans="1:16" x14ac:dyDescent="0.3">
      <c r="A639" t="s">
        <v>4086</v>
      </c>
      <c r="B639" s="3">
        <v>43889</v>
      </c>
      <c r="C639" t="s">
        <v>4087</v>
      </c>
      <c r="D639" t="s">
        <v>6166</v>
      </c>
      <c r="E639">
        <v>1</v>
      </c>
      <c r="F639" t="str">
        <f>_xlfn.XLOOKUP(C639,customers!$A$2:$A$1001,customers!$B$2:$B$1001,,0)</f>
        <v>Benedikta Paumier</v>
      </c>
      <c r="G639" t="str">
        <f>IF(_xlfn.XLOOKUP(orders!C639,customers!A638:A1638,customers!C638:C1638,,0) = 0, "", _xlfn.XLOOKUP(orders!C639,customers!A638:A1638,customers!C638:C1638,,0))</f>
        <v>bpaumierhp@umn.edu</v>
      </c>
      <c r="H639" t="str">
        <f>_xlfn.XLOOKUP(C639, customers!$A$1:$A$1001, customers!$G$1:$G$1001,,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4">
        <f>INDEX(products!$A$1:$G$49, MATCH(orders!$D639, products!$A$1:$A$49, 0), MATCH(orders!L$1, products!$A$1:$G$1, 0))</f>
        <v>31.624999999999996</v>
      </c>
      <c r="M639" s="4">
        <f t="shared" si="27"/>
        <v>31.624999999999996</v>
      </c>
      <c r="N639" t="str">
        <f t="shared" si="28"/>
        <v>Excelsa</v>
      </c>
      <c r="O639" t="str">
        <f t="shared" si="29"/>
        <v>Medium</v>
      </c>
      <c r="P639" t="str">
        <f>_xlfn.XLOOKUP(Orders[[#This Row],[Customer ID]], customers!$A$1:$A$1001, customers!$I$1:$I$1001,, 0)</f>
        <v>Yes</v>
      </c>
    </row>
    <row r="640" spans="1:16" x14ac:dyDescent="0.3">
      <c r="A640" t="s">
        <v>4093</v>
      </c>
      <c r="B640" s="3">
        <v>43684</v>
      </c>
      <c r="C640" t="s">
        <v>4094</v>
      </c>
      <c r="D640" t="s">
        <v>6175</v>
      </c>
      <c r="E640">
        <v>3</v>
      </c>
      <c r="F640" t="str">
        <f>_xlfn.XLOOKUP(C640,customers!$A$2:$A$1001,customers!$B$2:$B$1001,,0)</f>
        <v>Neville Piatto</v>
      </c>
      <c r="G640" t="str">
        <f>IF(_xlfn.XLOOKUP(orders!C640,customers!A639:A1639,customers!C639:C1639,,0) = 0, "", _xlfn.XLOOKUP(orders!C640,customers!A639:A1639,customers!C639:C1639,,0))</f>
        <v/>
      </c>
      <c r="H640" t="str">
        <f>_xlfn.XLOOKUP(C640, customers!$A$1:$A$1001, customers!$G$1:$G$1001,,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4">
        <f>INDEX(products!$A$1:$G$49, MATCH(orders!$D640, products!$A$1:$A$49, 0), MATCH(orders!L$1, products!$A$1:$G$1, 0))</f>
        <v>25.874999999999996</v>
      </c>
      <c r="M640" s="4">
        <f t="shared" si="27"/>
        <v>77.624999999999986</v>
      </c>
      <c r="N640" t="str">
        <f t="shared" si="28"/>
        <v>Arabica</v>
      </c>
      <c r="O640" t="str">
        <f t="shared" si="29"/>
        <v>Medium</v>
      </c>
      <c r="P640" t="str">
        <f>_xlfn.XLOOKUP(Orders[[#This Row],[Customer ID]], customers!$A$1:$A$1001, customers!$I$1:$I$1001,, 0)</f>
        <v>Yes</v>
      </c>
    </row>
    <row r="641" spans="1:16" x14ac:dyDescent="0.3">
      <c r="A641" t="s">
        <v>4098</v>
      </c>
      <c r="B641" s="3">
        <v>44331</v>
      </c>
      <c r="C641" t="s">
        <v>4099</v>
      </c>
      <c r="D641" t="s">
        <v>6150</v>
      </c>
      <c r="E641">
        <v>1</v>
      </c>
      <c r="F641" t="str">
        <f>_xlfn.XLOOKUP(C641,customers!$A$2:$A$1001,customers!$B$2:$B$1001,,0)</f>
        <v>Jeno Capey</v>
      </c>
      <c r="G641" t="str">
        <f>IF(_xlfn.XLOOKUP(orders!C641,customers!A640:A1640,customers!C640:C1640,,0) = 0, "", _xlfn.XLOOKUP(orders!C641,customers!A640:A1640,customers!C640:C1640,,0))</f>
        <v>jcapeyhr@bravesites.com</v>
      </c>
      <c r="H641" t="str">
        <f>_xlfn.XLOOKUP(C641, customers!$A$1:$A$1001, customers!$G$1:$G$1001,,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4">
        <f>INDEX(products!$A$1:$G$49, MATCH(orders!$D641, products!$A$1:$A$49, 0), MATCH(orders!L$1, products!$A$1:$G$1, 0))</f>
        <v>3.8849999999999998</v>
      </c>
      <c r="M641" s="4">
        <f t="shared" si="27"/>
        <v>3.8849999999999998</v>
      </c>
      <c r="N641" t="str">
        <f t="shared" si="28"/>
        <v>Liberica</v>
      </c>
      <c r="O641" t="str">
        <f t="shared" si="29"/>
        <v>Dark</v>
      </c>
      <c r="P641" t="str">
        <f>_xlfn.XLOOKUP(Orders[[#This Row],[Customer ID]], customers!$A$1:$A$1001, customers!$I$1:$I$1001,, 0)</f>
        <v>Yes</v>
      </c>
    </row>
    <row r="642" spans="1:16" x14ac:dyDescent="0.3">
      <c r="A642" t="s">
        <v>4104</v>
      </c>
      <c r="B642" s="3">
        <v>44547</v>
      </c>
      <c r="C642" t="s">
        <v>4152</v>
      </c>
      <c r="D642" t="s">
        <v>6142</v>
      </c>
      <c r="E642">
        <v>5</v>
      </c>
      <c r="F642" t="str">
        <f>_xlfn.XLOOKUP(C642,customers!$A$2:$A$1001,customers!$B$2:$B$1001,,0)</f>
        <v>Tuckie Mathonnet</v>
      </c>
      <c r="G642" t="str">
        <f>IF(_xlfn.XLOOKUP(orders!C642,customers!A641:A1641,customers!C641:C1641,,0) = 0, "", _xlfn.XLOOKUP(orders!C642,customers!A641:A1641,customers!C641:C1641,,0))</f>
        <v>tmathonneti0@google.co.jp</v>
      </c>
      <c r="H642" t="str">
        <f>_xlfn.XLOOKUP(C642, customers!$A$1:$A$1001, customers!$G$1:$G$1001,,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4">
        <f>INDEX(products!$A$1:$G$49, MATCH(orders!$D642, products!$A$1:$A$49, 0), MATCH(orders!L$1, products!$A$1:$G$1, 0))</f>
        <v>27.484999999999996</v>
      </c>
      <c r="M642" s="4">
        <f t="shared" si="27"/>
        <v>137.42499999999998</v>
      </c>
      <c r="N642" t="str">
        <f t="shared" si="28"/>
        <v>Robusta</v>
      </c>
      <c r="O642" t="str">
        <f t="shared" si="29"/>
        <v>Light</v>
      </c>
      <c r="P642" t="str">
        <f>_xlfn.XLOOKUP(Orders[[#This Row],[Customer ID]], customers!$A$1:$A$1001, customers!$I$1:$I$1001,, 0)</f>
        <v>No</v>
      </c>
    </row>
    <row r="643" spans="1:16" x14ac:dyDescent="0.3">
      <c r="A643" t="s">
        <v>4109</v>
      </c>
      <c r="B643" s="3">
        <v>44448</v>
      </c>
      <c r="C643" t="s">
        <v>4110</v>
      </c>
      <c r="D643" t="s">
        <v>6179</v>
      </c>
      <c r="E643">
        <v>3</v>
      </c>
      <c r="F643" t="str">
        <f>_xlfn.XLOOKUP(C643,customers!$A$2:$A$1001,customers!$B$2:$B$1001,,0)</f>
        <v>Yardley Basill</v>
      </c>
      <c r="G643" t="str">
        <f>IF(_xlfn.XLOOKUP(orders!C643,customers!A642:A1642,customers!C642:C1642,,0) = 0, "", _xlfn.XLOOKUP(orders!C643,customers!A642:A1642,customers!C642:C1642,,0))</f>
        <v>ybasillht@theguardian.com</v>
      </c>
      <c r="H643" t="str">
        <f>_xlfn.XLOOKUP(C643, customers!$A$1:$A$1001, customers!$G$1:$G$1001,,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4">
        <f>INDEX(products!$A$1:$G$49, MATCH(orders!$D643, products!$A$1:$A$49, 0), MATCH(orders!L$1, products!$A$1:$G$1, 0))</f>
        <v>11.95</v>
      </c>
      <c r="M643" s="4">
        <f t="shared" ref="M643:M706" si="30">L643*E643</f>
        <v>35.849999999999994</v>
      </c>
      <c r="N643" t="str">
        <f t="shared" ref="N643:N706" si="31">IF(I643 = "Rob", "Robusta", IF(I643 = "Exc", "Excelsa", IF(I643 = "Ara", "Arabica", IF(I643 = "Lib", "Liberica"))))</f>
        <v>Robusta</v>
      </c>
      <c r="O643" t="str">
        <f t="shared" ref="O643:O706" si="32">IF(J643 = "M", "Medium", IF(J643 = "L", "Light", IF(J643 = "D", "Dark")))</f>
        <v>Light</v>
      </c>
      <c r="P643" t="str">
        <f>_xlfn.XLOOKUP(Orders[[#This Row],[Customer ID]], customers!$A$1:$A$1001, customers!$I$1:$I$1001,, 0)</f>
        <v>Yes</v>
      </c>
    </row>
    <row r="644" spans="1:16" x14ac:dyDescent="0.3">
      <c r="A644" t="s">
        <v>4115</v>
      </c>
      <c r="B644" s="3">
        <v>43880</v>
      </c>
      <c r="C644" t="s">
        <v>4116</v>
      </c>
      <c r="D644" t="s">
        <v>6156</v>
      </c>
      <c r="E644">
        <v>2</v>
      </c>
      <c r="F644" t="str">
        <f>_xlfn.XLOOKUP(C644,customers!$A$2:$A$1001,customers!$B$2:$B$1001,,0)</f>
        <v>Maggy Baistow</v>
      </c>
      <c r="G644" t="str">
        <f>IF(_xlfn.XLOOKUP(orders!C644,customers!A643:A1643,customers!C643:C1643,,0) = 0, "", _xlfn.XLOOKUP(orders!C644,customers!A643:A1643,customers!C643:C1643,,0))</f>
        <v>mbaistowhu@i2i.jp</v>
      </c>
      <c r="H644" t="str">
        <f>_xlfn.XLOOKUP(C644, customers!$A$1:$A$1001, customers!$G$1:$G$1001,,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4">
        <f>INDEX(products!$A$1:$G$49, MATCH(orders!$D644, products!$A$1:$A$49, 0), MATCH(orders!L$1, products!$A$1:$G$1, 0))</f>
        <v>4.125</v>
      </c>
      <c r="M644" s="4">
        <f t="shared" si="30"/>
        <v>8.25</v>
      </c>
      <c r="N644" t="str">
        <f t="shared" si="31"/>
        <v>Excelsa</v>
      </c>
      <c r="O644" t="str">
        <f t="shared" si="32"/>
        <v>Medium</v>
      </c>
      <c r="P644" t="str">
        <f>_xlfn.XLOOKUP(Orders[[#This Row],[Customer ID]], customers!$A$1:$A$1001, customers!$I$1:$I$1001,, 0)</f>
        <v>Yes</v>
      </c>
    </row>
    <row r="645" spans="1:16" x14ac:dyDescent="0.3">
      <c r="A645" t="s">
        <v>4123</v>
      </c>
      <c r="B645" s="3">
        <v>44011</v>
      </c>
      <c r="C645" t="s">
        <v>4124</v>
      </c>
      <c r="D645" t="s">
        <v>6148</v>
      </c>
      <c r="E645">
        <v>3</v>
      </c>
      <c r="F645" t="str">
        <f>_xlfn.XLOOKUP(C645,customers!$A$2:$A$1001,customers!$B$2:$B$1001,,0)</f>
        <v>Courtney Pallant</v>
      </c>
      <c r="G645" t="str">
        <f>IF(_xlfn.XLOOKUP(orders!C645,customers!A644:A1644,customers!C644:C1644,,0) = 0, "", _xlfn.XLOOKUP(orders!C645,customers!A644:A1644,customers!C644:C1644,,0))</f>
        <v>cpallanthv@typepad.com</v>
      </c>
      <c r="H645" t="str">
        <f>_xlfn.XLOOKUP(C645, customers!$A$1:$A$1001, customers!$G$1:$G$1001,,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4">
        <f>INDEX(products!$A$1:$G$49, MATCH(orders!$D645, products!$A$1:$A$49, 0), MATCH(orders!L$1, products!$A$1:$G$1, 0))</f>
        <v>34.154999999999994</v>
      </c>
      <c r="M645" s="4">
        <f t="shared" si="30"/>
        <v>102.46499999999997</v>
      </c>
      <c r="N645" t="str">
        <f t="shared" si="31"/>
        <v>Excelsa</v>
      </c>
      <c r="O645" t="str">
        <f t="shared" si="32"/>
        <v>Light</v>
      </c>
      <c r="P645" t="str">
        <f>_xlfn.XLOOKUP(Orders[[#This Row],[Customer ID]], customers!$A$1:$A$1001, customers!$I$1:$I$1001,, 0)</f>
        <v>Yes</v>
      </c>
    </row>
    <row r="646" spans="1:16" x14ac:dyDescent="0.3">
      <c r="A646" t="s">
        <v>4128</v>
      </c>
      <c r="B646" s="3">
        <v>44694</v>
      </c>
      <c r="C646" t="s">
        <v>4129</v>
      </c>
      <c r="D646" t="s">
        <v>6149</v>
      </c>
      <c r="E646">
        <v>2</v>
      </c>
      <c r="F646" t="str">
        <f>_xlfn.XLOOKUP(C646,customers!$A$2:$A$1001,customers!$B$2:$B$1001,,0)</f>
        <v>Marne Mingey</v>
      </c>
      <c r="G646" t="str">
        <f>IF(_xlfn.XLOOKUP(orders!C646,customers!A645:A1645,customers!C645:C1645,,0) = 0, "", _xlfn.XLOOKUP(orders!C646,customers!A645:A1645,customers!C645:C1645,,0))</f>
        <v/>
      </c>
      <c r="H646" t="str">
        <f>_xlfn.XLOOKUP(C646, customers!$A$1:$A$1001, customers!$G$1:$G$1001,,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4">
        <f>INDEX(products!$A$1:$G$49, MATCH(orders!$D646, products!$A$1:$A$49, 0), MATCH(orders!L$1, products!$A$1:$G$1, 0))</f>
        <v>20.584999999999997</v>
      </c>
      <c r="M646" s="4">
        <f t="shared" si="30"/>
        <v>41.169999999999995</v>
      </c>
      <c r="N646" t="str">
        <f t="shared" si="31"/>
        <v>Robusta</v>
      </c>
      <c r="O646" t="str">
        <f t="shared" si="32"/>
        <v>Dark</v>
      </c>
      <c r="P646" t="str">
        <f>_xlfn.XLOOKUP(Orders[[#This Row],[Customer ID]], customers!$A$1:$A$1001, customers!$I$1:$I$1001,, 0)</f>
        <v>No</v>
      </c>
    </row>
    <row r="647" spans="1:16" x14ac:dyDescent="0.3">
      <c r="A647" t="s">
        <v>4133</v>
      </c>
      <c r="B647" s="3">
        <v>44106</v>
      </c>
      <c r="C647" t="s">
        <v>4134</v>
      </c>
      <c r="D647" t="s">
        <v>6168</v>
      </c>
      <c r="E647">
        <v>3</v>
      </c>
      <c r="F647" t="str">
        <f>_xlfn.XLOOKUP(C647,customers!$A$2:$A$1001,customers!$B$2:$B$1001,,0)</f>
        <v>Denny O' Ronan</v>
      </c>
      <c r="G647" t="str">
        <f>IF(_xlfn.XLOOKUP(orders!C647,customers!A646:A1646,customers!C646:C1646,,0) = 0, "", _xlfn.XLOOKUP(orders!C647,customers!A646:A1646,customers!C646:C1646,,0))</f>
        <v>dohx@redcross.org</v>
      </c>
      <c r="H647" t="str">
        <f>_xlfn.XLOOKUP(C647, customers!$A$1:$A$1001, customers!$G$1:$G$1001,,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4">
        <f>INDEX(products!$A$1:$G$49, MATCH(orders!$D647, products!$A$1:$A$49, 0), MATCH(orders!L$1, products!$A$1:$G$1, 0))</f>
        <v>22.884999999999998</v>
      </c>
      <c r="M647" s="4">
        <f t="shared" si="30"/>
        <v>68.655000000000001</v>
      </c>
      <c r="N647" t="str">
        <f t="shared" si="31"/>
        <v>Arabica</v>
      </c>
      <c r="O647" t="str">
        <f t="shared" si="32"/>
        <v>Dark</v>
      </c>
      <c r="P647" t="str">
        <f>_xlfn.XLOOKUP(Orders[[#This Row],[Customer ID]], customers!$A$1:$A$1001, customers!$I$1:$I$1001,, 0)</f>
        <v>Yes</v>
      </c>
    </row>
    <row r="648" spans="1:16" x14ac:dyDescent="0.3">
      <c r="A648" t="s">
        <v>4139</v>
      </c>
      <c r="B648" s="3">
        <v>44532</v>
      </c>
      <c r="C648" t="s">
        <v>4140</v>
      </c>
      <c r="D648" t="s">
        <v>6147</v>
      </c>
      <c r="E648">
        <v>1</v>
      </c>
      <c r="F648" t="str">
        <f>_xlfn.XLOOKUP(C648,customers!$A$2:$A$1001,customers!$B$2:$B$1001,,0)</f>
        <v>Dottie Rallin</v>
      </c>
      <c r="G648" t="str">
        <f>IF(_xlfn.XLOOKUP(orders!C648,customers!A647:A1647,customers!C647:C1647,,0) = 0, "", _xlfn.XLOOKUP(orders!C648,customers!A647:A1647,customers!C647:C1647,,0))</f>
        <v>drallinhy@howstuffworks.com</v>
      </c>
      <c r="H648" t="str">
        <f>_xlfn.XLOOKUP(C648, customers!$A$1:$A$1001, customers!$G$1:$G$1001,,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4">
        <f>INDEX(products!$A$1:$G$49, MATCH(orders!$D648, products!$A$1:$A$49, 0), MATCH(orders!L$1, products!$A$1:$G$1, 0))</f>
        <v>9.9499999999999993</v>
      </c>
      <c r="M648" s="4">
        <f t="shared" si="30"/>
        <v>9.9499999999999993</v>
      </c>
      <c r="N648" t="str">
        <f t="shared" si="31"/>
        <v>Arabica</v>
      </c>
      <c r="O648" t="str">
        <f t="shared" si="32"/>
        <v>Dark</v>
      </c>
      <c r="P648" t="str">
        <f>_xlfn.XLOOKUP(Orders[[#This Row],[Customer ID]], customers!$A$1:$A$1001, customers!$I$1:$I$1001,, 0)</f>
        <v>Yes</v>
      </c>
    </row>
    <row r="649" spans="1:16" x14ac:dyDescent="0.3">
      <c r="A649" t="s">
        <v>4145</v>
      </c>
      <c r="B649" s="3">
        <v>44502</v>
      </c>
      <c r="C649" t="s">
        <v>4146</v>
      </c>
      <c r="D649" t="s">
        <v>6161</v>
      </c>
      <c r="E649">
        <v>3</v>
      </c>
      <c r="F649" t="str">
        <f>_xlfn.XLOOKUP(C649,customers!$A$2:$A$1001,customers!$B$2:$B$1001,,0)</f>
        <v>Ardith Chill</v>
      </c>
      <c r="G649" t="str">
        <f>IF(_xlfn.XLOOKUP(orders!C649,customers!A648:A1648,customers!C648:C1648,,0) = 0, "", _xlfn.XLOOKUP(orders!C649,customers!A648:A1648,customers!C648:C1648,,0))</f>
        <v>achillhz@epa.gov</v>
      </c>
      <c r="H649" t="str">
        <f>_xlfn.XLOOKUP(C649, customers!$A$1:$A$1001, customers!$G$1:$G$1001,,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4">
        <f>INDEX(products!$A$1:$G$49, MATCH(orders!$D649, products!$A$1:$A$49, 0), MATCH(orders!L$1, products!$A$1:$G$1, 0))</f>
        <v>9.51</v>
      </c>
      <c r="M649" s="4">
        <f t="shared" si="30"/>
        <v>28.53</v>
      </c>
      <c r="N649" t="str">
        <f t="shared" si="31"/>
        <v>Liberica</v>
      </c>
      <c r="O649" t="str">
        <f t="shared" si="32"/>
        <v>Light</v>
      </c>
      <c r="P649" t="str">
        <f>_xlfn.XLOOKUP(Orders[[#This Row],[Customer ID]], customers!$A$1:$A$1001, customers!$I$1:$I$1001,, 0)</f>
        <v>Yes</v>
      </c>
    </row>
    <row r="650" spans="1:16" x14ac:dyDescent="0.3">
      <c r="A650" t="s">
        <v>4151</v>
      </c>
      <c r="B650" s="3">
        <v>43884</v>
      </c>
      <c r="C650" t="s">
        <v>4152</v>
      </c>
      <c r="D650" t="s">
        <v>6163</v>
      </c>
      <c r="E650">
        <v>6</v>
      </c>
      <c r="F650" t="str">
        <f>_xlfn.XLOOKUP(C650,customers!$A$2:$A$1001,customers!$B$2:$B$1001,,0)</f>
        <v>Tuckie Mathonnet</v>
      </c>
      <c r="G650" t="str">
        <f>IF(_xlfn.XLOOKUP(orders!C650,customers!A649:A1649,customers!C649:C1649,,0) = 0, "", _xlfn.XLOOKUP(orders!C650,customers!A649:A1649,customers!C649:C1649,,0))</f>
        <v>tmathonneti0@google.co.jp</v>
      </c>
      <c r="H650" t="str">
        <f>_xlfn.XLOOKUP(C650, customers!$A$1:$A$1001, customers!$G$1:$G$1001,,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4">
        <f>INDEX(products!$A$1:$G$49, MATCH(orders!$D650, products!$A$1:$A$49, 0), MATCH(orders!L$1, products!$A$1:$G$1, 0))</f>
        <v>2.6849999999999996</v>
      </c>
      <c r="M650" s="4">
        <f t="shared" si="30"/>
        <v>16.11</v>
      </c>
      <c r="N650" t="str">
        <f t="shared" si="31"/>
        <v>Robusta</v>
      </c>
      <c r="O650" t="str">
        <f t="shared" si="32"/>
        <v>Dark</v>
      </c>
      <c r="P650" t="str">
        <f>_xlfn.XLOOKUP(Orders[[#This Row],[Customer ID]], customers!$A$1:$A$1001, customers!$I$1:$I$1001,, 0)</f>
        <v>No</v>
      </c>
    </row>
    <row r="651" spans="1:16" x14ac:dyDescent="0.3">
      <c r="A651" t="s">
        <v>4157</v>
      </c>
      <c r="B651" s="3">
        <v>44015</v>
      </c>
      <c r="C651" t="s">
        <v>4158</v>
      </c>
      <c r="D651" t="s">
        <v>6170</v>
      </c>
      <c r="E651">
        <v>6</v>
      </c>
      <c r="F651" t="str">
        <f>_xlfn.XLOOKUP(C651,customers!$A$2:$A$1001,customers!$B$2:$B$1001,,0)</f>
        <v>Charmane Denys</v>
      </c>
      <c r="G651" t="str">
        <f>IF(_xlfn.XLOOKUP(orders!C651,customers!A650:A1650,customers!C650:C1650,,0) = 0, "", _xlfn.XLOOKUP(orders!C651,customers!A650:A1650,customers!C650:C1650,,0))</f>
        <v>cdenysi1@is.gd</v>
      </c>
      <c r="H651" t="str">
        <f>_xlfn.XLOOKUP(C651, customers!$A$1:$A$1001, customers!$G$1:$G$1001,,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4">
        <f>INDEX(products!$A$1:$G$49, MATCH(orders!$D651, products!$A$1:$A$49, 0), MATCH(orders!L$1, products!$A$1:$G$1, 0))</f>
        <v>15.85</v>
      </c>
      <c r="M651" s="4">
        <f t="shared" si="30"/>
        <v>95.1</v>
      </c>
      <c r="N651" t="str">
        <f t="shared" si="31"/>
        <v>Liberica</v>
      </c>
      <c r="O651" t="str">
        <f t="shared" si="32"/>
        <v>Light</v>
      </c>
      <c r="P651" t="str">
        <f>_xlfn.XLOOKUP(Orders[[#This Row],[Customer ID]], customers!$A$1:$A$1001, customers!$I$1:$I$1001,, 0)</f>
        <v>No</v>
      </c>
    </row>
    <row r="652" spans="1:16" x14ac:dyDescent="0.3">
      <c r="A652" t="s">
        <v>4163</v>
      </c>
      <c r="B652" s="3">
        <v>43507</v>
      </c>
      <c r="C652" t="s">
        <v>4164</v>
      </c>
      <c r="D652" t="s">
        <v>6172</v>
      </c>
      <c r="E652">
        <v>1</v>
      </c>
      <c r="F652" t="str">
        <f>_xlfn.XLOOKUP(C652,customers!$A$2:$A$1001,customers!$B$2:$B$1001,,0)</f>
        <v>Cecily Stebbings</v>
      </c>
      <c r="G652" t="str">
        <f>IF(_xlfn.XLOOKUP(orders!C652,customers!A651:A1651,customers!C651:C1651,,0) = 0, "", _xlfn.XLOOKUP(orders!C652,customers!A651:A1651,customers!C651:C1651,,0))</f>
        <v>cstebbingsi2@drupal.org</v>
      </c>
      <c r="H652" t="str">
        <f>_xlfn.XLOOKUP(C652, customers!$A$1:$A$1001, customers!$G$1:$G$1001,,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4">
        <f>INDEX(products!$A$1:$G$49, MATCH(orders!$D652, products!$A$1:$A$49, 0), MATCH(orders!L$1, products!$A$1:$G$1, 0))</f>
        <v>5.3699999999999992</v>
      </c>
      <c r="M652" s="4">
        <f t="shared" si="30"/>
        <v>5.3699999999999992</v>
      </c>
      <c r="N652" t="str">
        <f t="shared" si="31"/>
        <v>Robusta</v>
      </c>
      <c r="O652" t="str">
        <f t="shared" si="32"/>
        <v>Dark</v>
      </c>
      <c r="P652" t="str">
        <f>_xlfn.XLOOKUP(Orders[[#This Row],[Customer ID]], customers!$A$1:$A$1001, customers!$I$1:$I$1001,, 0)</f>
        <v>Yes</v>
      </c>
    </row>
    <row r="653" spans="1:16" x14ac:dyDescent="0.3">
      <c r="A653" t="s">
        <v>4169</v>
      </c>
      <c r="B653" s="3">
        <v>44084</v>
      </c>
      <c r="C653" t="s">
        <v>4170</v>
      </c>
      <c r="D653" t="s">
        <v>6179</v>
      </c>
      <c r="E653">
        <v>4</v>
      </c>
      <c r="F653" t="str">
        <f>_xlfn.XLOOKUP(C653,customers!$A$2:$A$1001,customers!$B$2:$B$1001,,0)</f>
        <v>Giana Tonnesen</v>
      </c>
      <c r="G653" t="str">
        <f>IF(_xlfn.XLOOKUP(orders!C653,customers!A652:A1652,customers!C652:C1652,,0) = 0, "", _xlfn.XLOOKUP(orders!C653,customers!A652:A1652,customers!C652:C1652,,0))</f>
        <v/>
      </c>
      <c r="H653" t="str">
        <f>_xlfn.XLOOKUP(C653, customers!$A$1:$A$1001, customers!$G$1:$G$1001,,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4">
        <f>INDEX(products!$A$1:$G$49, MATCH(orders!$D653, products!$A$1:$A$49, 0), MATCH(orders!L$1, products!$A$1:$G$1, 0))</f>
        <v>11.95</v>
      </c>
      <c r="M653" s="4">
        <f t="shared" si="30"/>
        <v>47.8</v>
      </c>
      <c r="N653" t="str">
        <f t="shared" si="31"/>
        <v>Robusta</v>
      </c>
      <c r="O653" t="str">
        <f t="shared" si="32"/>
        <v>Light</v>
      </c>
      <c r="P653" t="str">
        <f>_xlfn.XLOOKUP(Orders[[#This Row],[Customer ID]], customers!$A$1:$A$1001, customers!$I$1:$I$1001,, 0)</f>
        <v>No</v>
      </c>
    </row>
    <row r="654" spans="1:16" x14ac:dyDescent="0.3">
      <c r="A654" t="s">
        <v>4174</v>
      </c>
      <c r="B654" s="3">
        <v>43892</v>
      </c>
      <c r="C654" t="s">
        <v>4175</v>
      </c>
      <c r="D654" t="s">
        <v>6170</v>
      </c>
      <c r="E654">
        <v>4</v>
      </c>
      <c r="F654" t="str">
        <f>_xlfn.XLOOKUP(C654,customers!$A$2:$A$1001,customers!$B$2:$B$1001,,0)</f>
        <v>Rhetta Zywicki</v>
      </c>
      <c r="G654" t="str">
        <f>IF(_xlfn.XLOOKUP(orders!C654,customers!A653:A1653,customers!C653:C1653,,0) = 0, "", _xlfn.XLOOKUP(orders!C654,customers!A653:A1653,customers!C653:C1653,,0))</f>
        <v>rzywickii4@ifeng.com</v>
      </c>
      <c r="H654" t="str">
        <f>_xlfn.XLOOKUP(C654, customers!$A$1:$A$1001, customers!$G$1:$G$1001,,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4">
        <f>INDEX(products!$A$1:$G$49, MATCH(orders!$D654, products!$A$1:$A$49, 0), MATCH(orders!L$1, products!$A$1:$G$1, 0))</f>
        <v>15.85</v>
      </c>
      <c r="M654" s="4">
        <f t="shared" si="30"/>
        <v>63.4</v>
      </c>
      <c r="N654" t="str">
        <f t="shared" si="31"/>
        <v>Liberica</v>
      </c>
      <c r="O654" t="str">
        <f t="shared" si="32"/>
        <v>Light</v>
      </c>
      <c r="P654" t="str">
        <f>_xlfn.XLOOKUP(Orders[[#This Row],[Customer ID]], customers!$A$1:$A$1001, customers!$I$1:$I$1001,, 0)</f>
        <v>No</v>
      </c>
    </row>
    <row r="655" spans="1:16" x14ac:dyDescent="0.3">
      <c r="A655" t="s">
        <v>4179</v>
      </c>
      <c r="B655" s="3">
        <v>44375</v>
      </c>
      <c r="C655" t="s">
        <v>4180</v>
      </c>
      <c r="D655" t="s">
        <v>6175</v>
      </c>
      <c r="E655">
        <v>4</v>
      </c>
      <c r="F655" t="str">
        <f>_xlfn.XLOOKUP(C655,customers!$A$2:$A$1001,customers!$B$2:$B$1001,,0)</f>
        <v>Almeria Burgett</v>
      </c>
      <c r="G655" t="str">
        <f>IF(_xlfn.XLOOKUP(orders!C655,customers!A654:A1654,customers!C654:C1654,,0) = 0, "", _xlfn.XLOOKUP(orders!C655,customers!A654:A1654,customers!C654:C1654,,0))</f>
        <v>aburgetti5@moonfruit.com</v>
      </c>
      <c r="H655" t="str">
        <f>_xlfn.XLOOKUP(C655, customers!$A$1:$A$1001, customers!$G$1:$G$1001,,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4">
        <f>INDEX(products!$A$1:$G$49, MATCH(orders!$D655, products!$A$1:$A$49, 0), MATCH(orders!L$1, products!$A$1:$G$1, 0))</f>
        <v>25.874999999999996</v>
      </c>
      <c r="M655" s="4">
        <f t="shared" si="30"/>
        <v>103.49999999999999</v>
      </c>
      <c r="N655" t="str">
        <f t="shared" si="31"/>
        <v>Arabica</v>
      </c>
      <c r="O655" t="str">
        <f t="shared" si="32"/>
        <v>Medium</v>
      </c>
      <c r="P655" t="str">
        <f>_xlfn.XLOOKUP(Orders[[#This Row],[Customer ID]], customers!$A$1:$A$1001, customers!$I$1:$I$1001,, 0)</f>
        <v>No</v>
      </c>
    </row>
    <row r="656" spans="1:16" x14ac:dyDescent="0.3">
      <c r="A656" t="s">
        <v>4185</v>
      </c>
      <c r="B656" s="3">
        <v>43476</v>
      </c>
      <c r="C656" t="s">
        <v>4186</v>
      </c>
      <c r="D656" t="s">
        <v>6168</v>
      </c>
      <c r="E656">
        <v>3</v>
      </c>
      <c r="F656" t="str">
        <f>_xlfn.XLOOKUP(C656,customers!$A$2:$A$1001,customers!$B$2:$B$1001,,0)</f>
        <v>Marvin Malloy</v>
      </c>
      <c r="G656" t="str">
        <f>IF(_xlfn.XLOOKUP(orders!C656,customers!A655:A1655,customers!C655:C1655,,0) = 0, "", _xlfn.XLOOKUP(orders!C656,customers!A655:A1655,customers!C655:C1655,,0))</f>
        <v>mmalloyi6@seattletimes.com</v>
      </c>
      <c r="H656" t="str">
        <f>_xlfn.XLOOKUP(C656, customers!$A$1:$A$1001, customers!$G$1:$G$1001,,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4">
        <f>INDEX(products!$A$1:$G$49, MATCH(orders!$D656, products!$A$1:$A$49, 0), MATCH(orders!L$1, products!$A$1:$G$1, 0))</f>
        <v>22.884999999999998</v>
      </c>
      <c r="M656" s="4">
        <f t="shared" si="30"/>
        <v>68.655000000000001</v>
      </c>
      <c r="N656" t="str">
        <f t="shared" si="31"/>
        <v>Arabica</v>
      </c>
      <c r="O656" t="str">
        <f t="shared" si="32"/>
        <v>Dark</v>
      </c>
      <c r="P656" t="str">
        <f>_xlfn.XLOOKUP(Orders[[#This Row],[Customer ID]], customers!$A$1:$A$1001, customers!$I$1:$I$1001,, 0)</f>
        <v>No</v>
      </c>
    </row>
    <row r="657" spans="1:16" x14ac:dyDescent="0.3">
      <c r="A657" t="s">
        <v>4191</v>
      </c>
      <c r="B657" s="3">
        <v>43728</v>
      </c>
      <c r="C657" t="s">
        <v>4192</v>
      </c>
      <c r="D657" t="s">
        <v>6151</v>
      </c>
      <c r="E657">
        <v>2</v>
      </c>
      <c r="F657" t="str">
        <f>_xlfn.XLOOKUP(C657,customers!$A$2:$A$1001,customers!$B$2:$B$1001,,0)</f>
        <v>Maxim McParland</v>
      </c>
      <c r="G657" t="str">
        <f>IF(_xlfn.XLOOKUP(orders!C657,customers!A656:A1656,customers!C656:C1656,,0) = 0, "", _xlfn.XLOOKUP(orders!C657,customers!A656:A1656,customers!C656:C1656,,0))</f>
        <v>mmcparlandi7@w3.org</v>
      </c>
      <c r="H657" t="str">
        <f>_xlfn.XLOOKUP(C657, customers!$A$1:$A$1001, customers!$G$1:$G$1001,,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4">
        <f>INDEX(products!$A$1:$G$49, MATCH(orders!$D657, products!$A$1:$A$49, 0), MATCH(orders!L$1, products!$A$1:$G$1, 0))</f>
        <v>22.884999999999998</v>
      </c>
      <c r="M657" s="4">
        <f t="shared" si="30"/>
        <v>45.769999999999996</v>
      </c>
      <c r="N657" t="str">
        <f t="shared" si="31"/>
        <v>Robusta</v>
      </c>
      <c r="O657" t="str">
        <f t="shared" si="32"/>
        <v>Medium</v>
      </c>
      <c r="P657" t="str">
        <f>_xlfn.XLOOKUP(Orders[[#This Row],[Customer ID]], customers!$A$1:$A$1001, customers!$I$1:$I$1001,, 0)</f>
        <v>Yes</v>
      </c>
    </row>
    <row r="658" spans="1:16" x14ac:dyDescent="0.3">
      <c r="A658" t="s">
        <v>4196</v>
      </c>
      <c r="B658" s="3">
        <v>44485</v>
      </c>
      <c r="C658" t="s">
        <v>4197</v>
      </c>
      <c r="D658" t="s">
        <v>6143</v>
      </c>
      <c r="E658">
        <v>4</v>
      </c>
      <c r="F658" t="str">
        <f>_xlfn.XLOOKUP(C658,customers!$A$2:$A$1001,customers!$B$2:$B$1001,,0)</f>
        <v>Sylas Jennaroy</v>
      </c>
      <c r="G658" t="str">
        <f>IF(_xlfn.XLOOKUP(orders!C658,customers!A657:A1657,customers!C657:C1657,,0) = 0, "", _xlfn.XLOOKUP(orders!C658,customers!A657:A1657,customers!C657:C1657,,0))</f>
        <v>sjennaroyi8@purevolume.com</v>
      </c>
      <c r="H658" t="str">
        <f>_xlfn.XLOOKUP(C658, customers!$A$1:$A$1001, customers!$G$1:$G$1001,,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4">
        <f>INDEX(products!$A$1:$G$49, MATCH(orders!$D658, products!$A$1:$A$49, 0), MATCH(orders!L$1, products!$A$1:$G$1, 0))</f>
        <v>12.95</v>
      </c>
      <c r="M658" s="4">
        <f t="shared" si="30"/>
        <v>51.8</v>
      </c>
      <c r="N658" t="str">
        <f t="shared" si="31"/>
        <v>Liberica</v>
      </c>
      <c r="O658" t="str">
        <f t="shared" si="32"/>
        <v>Dark</v>
      </c>
      <c r="P658" t="str">
        <f>_xlfn.XLOOKUP(Orders[[#This Row],[Customer ID]], customers!$A$1:$A$1001, customers!$I$1:$I$1001,, 0)</f>
        <v>No</v>
      </c>
    </row>
    <row r="659" spans="1:16" x14ac:dyDescent="0.3">
      <c r="A659" t="s">
        <v>4201</v>
      </c>
      <c r="B659" s="3">
        <v>43831</v>
      </c>
      <c r="C659" t="s">
        <v>4202</v>
      </c>
      <c r="D659" t="s">
        <v>6157</v>
      </c>
      <c r="E659">
        <v>2</v>
      </c>
      <c r="F659" t="str">
        <f>_xlfn.XLOOKUP(C659,customers!$A$2:$A$1001,customers!$B$2:$B$1001,,0)</f>
        <v>Wren Place</v>
      </c>
      <c r="G659" t="str">
        <f>IF(_xlfn.XLOOKUP(orders!C659,customers!A658:A1658,customers!C658:C1658,,0) = 0, "", _xlfn.XLOOKUP(orders!C659,customers!A658:A1658,customers!C658:C1658,,0))</f>
        <v>wplacei9@wsj.com</v>
      </c>
      <c r="H659" t="str">
        <f>_xlfn.XLOOKUP(C659, customers!$A$1:$A$1001, customers!$G$1:$G$1001,,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4">
        <f>INDEX(products!$A$1:$G$49, MATCH(orders!$D659, products!$A$1:$A$49, 0), MATCH(orders!L$1, products!$A$1:$G$1, 0))</f>
        <v>6.75</v>
      </c>
      <c r="M659" s="4">
        <f t="shared" si="30"/>
        <v>13.5</v>
      </c>
      <c r="N659" t="str">
        <f t="shared" si="31"/>
        <v>Arabica</v>
      </c>
      <c r="O659" t="str">
        <f t="shared" si="32"/>
        <v>Medium</v>
      </c>
      <c r="P659" t="str">
        <f>_xlfn.XLOOKUP(Orders[[#This Row],[Customer ID]], customers!$A$1:$A$1001, customers!$I$1:$I$1001,, 0)</f>
        <v>Yes</v>
      </c>
    </row>
    <row r="660" spans="1:16" x14ac:dyDescent="0.3">
      <c r="A660" t="s">
        <v>4207</v>
      </c>
      <c r="B660" s="3">
        <v>44630</v>
      </c>
      <c r="C660" t="s">
        <v>4263</v>
      </c>
      <c r="D660" t="s">
        <v>6139</v>
      </c>
      <c r="E660">
        <v>3</v>
      </c>
      <c r="F660" t="str">
        <f>_xlfn.XLOOKUP(C660,customers!$A$2:$A$1001,customers!$B$2:$B$1001,,0)</f>
        <v>Janella Millett</v>
      </c>
      <c r="G660" t="str">
        <f>IF(_xlfn.XLOOKUP(orders!C660,customers!A659:A1659,customers!C659:C1659,,0) = 0, "", _xlfn.XLOOKUP(orders!C660,customers!A659:A1659,customers!C659:C1659,,0))</f>
        <v>jmillettik@addtoany.com</v>
      </c>
      <c r="H660" t="str">
        <f>_xlfn.XLOOKUP(C660, customers!$A$1:$A$1001, customers!$G$1:$G$1001,,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4">
        <f>INDEX(products!$A$1:$G$49, MATCH(orders!$D660, products!$A$1:$A$49, 0), MATCH(orders!L$1, products!$A$1:$G$1, 0))</f>
        <v>8.25</v>
      </c>
      <c r="M660" s="4">
        <f t="shared" si="30"/>
        <v>24.75</v>
      </c>
      <c r="N660" t="str">
        <f t="shared" si="31"/>
        <v>Excelsa</v>
      </c>
      <c r="O660" t="str">
        <f t="shared" si="32"/>
        <v>Medium</v>
      </c>
      <c r="P660" t="str">
        <f>_xlfn.XLOOKUP(Orders[[#This Row],[Customer ID]], customers!$A$1:$A$1001, customers!$I$1:$I$1001,, 0)</f>
        <v>Yes</v>
      </c>
    </row>
    <row r="661" spans="1:16" x14ac:dyDescent="0.3">
      <c r="A661" t="s">
        <v>4211</v>
      </c>
      <c r="B661" s="3">
        <v>44693</v>
      </c>
      <c r="C661" t="s">
        <v>4212</v>
      </c>
      <c r="D661" t="s">
        <v>6168</v>
      </c>
      <c r="E661">
        <v>2</v>
      </c>
      <c r="F661" t="str">
        <f>_xlfn.XLOOKUP(C661,customers!$A$2:$A$1001,customers!$B$2:$B$1001,,0)</f>
        <v>Dollie Gadsden</v>
      </c>
      <c r="G661" t="str">
        <f>IF(_xlfn.XLOOKUP(orders!C661,customers!A660:A1660,customers!C660:C1660,,0) = 0, "", _xlfn.XLOOKUP(orders!C661,customers!A660:A1660,customers!C660:C1660,,0))</f>
        <v>dgadsdenib@google.com.hk</v>
      </c>
      <c r="H661" t="str">
        <f>_xlfn.XLOOKUP(C661, customers!$A$1:$A$1001, customers!$G$1:$G$1001,,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4">
        <f>INDEX(products!$A$1:$G$49, MATCH(orders!$D661, products!$A$1:$A$49, 0), MATCH(orders!L$1, products!$A$1:$G$1, 0))</f>
        <v>22.884999999999998</v>
      </c>
      <c r="M661" s="4">
        <f t="shared" si="30"/>
        <v>45.769999999999996</v>
      </c>
      <c r="N661" t="str">
        <f t="shared" si="31"/>
        <v>Arabica</v>
      </c>
      <c r="O661" t="str">
        <f t="shared" si="32"/>
        <v>Dark</v>
      </c>
      <c r="P661" t="str">
        <f>_xlfn.XLOOKUP(Orders[[#This Row],[Customer ID]], customers!$A$1:$A$1001, customers!$I$1:$I$1001,, 0)</f>
        <v>Yes</v>
      </c>
    </row>
    <row r="662" spans="1:16" x14ac:dyDescent="0.3">
      <c r="A662" t="s">
        <v>4217</v>
      </c>
      <c r="B662" s="3">
        <v>44084</v>
      </c>
      <c r="C662" t="s">
        <v>4218</v>
      </c>
      <c r="D662" t="s">
        <v>6176</v>
      </c>
      <c r="E662">
        <v>6</v>
      </c>
      <c r="F662" t="str">
        <f>_xlfn.XLOOKUP(C662,customers!$A$2:$A$1001,customers!$B$2:$B$1001,,0)</f>
        <v>Val Wakelin</v>
      </c>
      <c r="G662" t="str">
        <f>IF(_xlfn.XLOOKUP(orders!C662,customers!A661:A1661,customers!C661:C1661,,0) = 0, "", _xlfn.XLOOKUP(orders!C662,customers!A661:A1661,customers!C661:C1661,,0))</f>
        <v>vwakelinic@unesco.org</v>
      </c>
      <c r="H662" t="str">
        <f>_xlfn.XLOOKUP(C662, customers!$A$1:$A$1001, customers!$G$1:$G$1001,,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4">
        <f>INDEX(products!$A$1:$G$49, MATCH(orders!$D662, products!$A$1:$A$49, 0), MATCH(orders!L$1, products!$A$1:$G$1, 0))</f>
        <v>8.91</v>
      </c>
      <c r="M662" s="4">
        <f t="shared" si="30"/>
        <v>53.46</v>
      </c>
      <c r="N662" t="str">
        <f t="shared" si="31"/>
        <v>Excelsa</v>
      </c>
      <c r="O662" t="str">
        <f t="shared" si="32"/>
        <v>Light</v>
      </c>
      <c r="P662" t="str">
        <f>_xlfn.XLOOKUP(Orders[[#This Row],[Customer ID]], customers!$A$1:$A$1001, customers!$I$1:$I$1001,, 0)</f>
        <v>No</v>
      </c>
    </row>
    <row r="663" spans="1:16" x14ac:dyDescent="0.3">
      <c r="A663" t="s">
        <v>4223</v>
      </c>
      <c r="B663" s="3">
        <v>44485</v>
      </c>
      <c r="C663" t="s">
        <v>4224</v>
      </c>
      <c r="D663" t="s">
        <v>6152</v>
      </c>
      <c r="E663">
        <v>6</v>
      </c>
      <c r="F663" t="str">
        <f>_xlfn.XLOOKUP(C663,customers!$A$2:$A$1001,customers!$B$2:$B$1001,,0)</f>
        <v>Annie Campsall</v>
      </c>
      <c r="G663" t="str">
        <f>IF(_xlfn.XLOOKUP(orders!C663,customers!A662:A1662,customers!C662:C1662,,0) = 0, "", _xlfn.XLOOKUP(orders!C663,customers!A662:A1662,customers!C662:C1662,,0))</f>
        <v>acampsallid@zimbio.com</v>
      </c>
      <c r="H663" t="str">
        <f>_xlfn.XLOOKUP(C663, customers!$A$1:$A$1001, customers!$G$1:$G$1001,,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4">
        <f>INDEX(products!$A$1:$G$49, MATCH(orders!$D663, products!$A$1:$A$49, 0), MATCH(orders!L$1, products!$A$1:$G$1, 0))</f>
        <v>3.375</v>
      </c>
      <c r="M663" s="4">
        <f t="shared" si="30"/>
        <v>20.25</v>
      </c>
      <c r="N663" t="str">
        <f t="shared" si="31"/>
        <v>Arabica</v>
      </c>
      <c r="O663" t="str">
        <f t="shared" si="32"/>
        <v>Medium</v>
      </c>
      <c r="P663" t="str">
        <f>_xlfn.XLOOKUP(Orders[[#This Row],[Customer ID]], customers!$A$1:$A$1001, customers!$I$1:$I$1001,, 0)</f>
        <v>Yes</v>
      </c>
    </row>
    <row r="664" spans="1:16" x14ac:dyDescent="0.3">
      <c r="A664" t="s">
        <v>4229</v>
      </c>
      <c r="B664" s="3">
        <v>44364</v>
      </c>
      <c r="C664" t="s">
        <v>4230</v>
      </c>
      <c r="D664" t="s">
        <v>6165</v>
      </c>
      <c r="E664">
        <v>5</v>
      </c>
      <c r="F664" t="str">
        <f>_xlfn.XLOOKUP(C664,customers!$A$2:$A$1001,customers!$B$2:$B$1001,,0)</f>
        <v>Shermy Moseby</v>
      </c>
      <c r="G664" t="str">
        <f>IF(_xlfn.XLOOKUP(orders!C664,customers!A663:A1663,customers!C663:C1663,,0) = 0, "", _xlfn.XLOOKUP(orders!C664,customers!A663:A1663,customers!C663:C1663,,0))</f>
        <v>smosebyie@stanford.edu</v>
      </c>
      <c r="H664" t="str">
        <f>_xlfn.XLOOKUP(C664, customers!$A$1:$A$1001, customers!$G$1:$G$1001,,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4">
        <f>INDEX(products!$A$1:$G$49, MATCH(orders!$D664, products!$A$1:$A$49, 0), MATCH(orders!L$1, products!$A$1:$G$1, 0))</f>
        <v>29.784999999999997</v>
      </c>
      <c r="M664" s="4">
        <f t="shared" si="30"/>
        <v>148.92499999999998</v>
      </c>
      <c r="N664" t="str">
        <f t="shared" si="31"/>
        <v>Liberica</v>
      </c>
      <c r="O664" t="str">
        <f t="shared" si="32"/>
        <v>Dark</v>
      </c>
      <c r="P664" t="str">
        <f>_xlfn.XLOOKUP(Orders[[#This Row],[Customer ID]], customers!$A$1:$A$1001, customers!$I$1:$I$1001,, 0)</f>
        <v>No</v>
      </c>
    </row>
    <row r="665" spans="1:16" x14ac:dyDescent="0.3">
      <c r="A665" t="s">
        <v>4234</v>
      </c>
      <c r="B665" s="3">
        <v>43554</v>
      </c>
      <c r="C665" t="s">
        <v>4235</v>
      </c>
      <c r="D665" t="s">
        <v>6155</v>
      </c>
      <c r="E665">
        <v>6</v>
      </c>
      <c r="F665" t="str">
        <f>_xlfn.XLOOKUP(C665,customers!$A$2:$A$1001,customers!$B$2:$B$1001,,0)</f>
        <v>Corrie Wass</v>
      </c>
      <c r="G665" t="str">
        <f>IF(_xlfn.XLOOKUP(orders!C665,customers!A664:A1664,customers!C664:C1664,,0) = 0, "", _xlfn.XLOOKUP(orders!C665,customers!A664:A1664,customers!C664:C1664,,0))</f>
        <v>cwassif@prweb.com</v>
      </c>
      <c r="H665" t="str">
        <f>_xlfn.XLOOKUP(C665, customers!$A$1:$A$1001, customers!$G$1:$G$1001,,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4">
        <f>INDEX(products!$A$1:$G$49, MATCH(orders!$D665, products!$A$1:$A$49, 0), MATCH(orders!L$1, products!$A$1:$G$1, 0))</f>
        <v>11.25</v>
      </c>
      <c r="M665" s="4">
        <f t="shared" si="30"/>
        <v>67.5</v>
      </c>
      <c r="N665" t="str">
        <f t="shared" si="31"/>
        <v>Arabica</v>
      </c>
      <c r="O665" t="str">
        <f t="shared" si="32"/>
        <v>Medium</v>
      </c>
      <c r="P665" t="str">
        <f>_xlfn.XLOOKUP(Orders[[#This Row],[Customer ID]], customers!$A$1:$A$1001, customers!$I$1:$I$1001,, 0)</f>
        <v>No</v>
      </c>
    </row>
    <row r="666" spans="1:16" x14ac:dyDescent="0.3">
      <c r="A666" t="s">
        <v>4239</v>
      </c>
      <c r="B666" s="3">
        <v>44549</v>
      </c>
      <c r="C666" t="s">
        <v>4240</v>
      </c>
      <c r="D666" t="s">
        <v>6183</v>
      </c>
      <c r="E666">
        <v>6</v>
      </c>
      <c r="F666" t="str">
        <f>_xlfn.XLOOKUP(C666,customers!$A$2:$A$1001,customers!$B$2:$B$1001,,0)</f>
        <v>Ira Sjostrom</v>
      </c>
      <c r="G666" t="str">
        <f>IF(_xlfn.XLOOKUP(orders!C666,customers!A665:A1665,customers!C665:C1665,,0) = 0, "", _xlfn.XLOOKUP(orders!C666,customers!A665:A1665,customers!C665:C1665,,0))</f>
        <v>isjostromig@pbs.org</v>
      </c>
      <c r="H666" t="str">
        <f>_xlfn.XLOOKUP(C666, customers!$A$1:$A$1001, customers!$G$1:$G$1001,,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4">
        <f>INDEX(products!$A$1:$G$49, MATCH(orders!$D666, products!$A$1:$A$49, 0), MATCH(orders!L$1, products!$A$1:$G$1, 0))</f>
        <v>12.15</v>
      </c>
      <c r="M666" s="4">
        <f t="shared" si="30"/>
        <v>72.900000000000006</v>
      </c>
      <c r="N666" t="str">
        <f t="shared" si="31"/>
        <v>Excelsa</v>
      </c>
      <c r="O666" t="str">
        <f t="shared" si="32"/>
        <v>Dark</v>
      </c>
      <c r="P666" t="str">
        <f>_xlfn.XLOOKUP(Orders[[#This Row],[Customer ID]], customers!$A$1:$A$1001, customers!$I$1:$I$1001,, 0)</f>
        <v>No</v>
      </c>
    </row>
    <row r="667" spans="1:16" x14ac:dyDescent="0.3">
      <c r="A667" t="s">
        <v>4239</v>
      </c>
      <c r="B667" s="3">
        <v>44549</v>
      </c>
      <c r="C667" t="s">
        <v>4240</v>
      </c>
      <c r="D667" t="s">
        <v>6150</v>
      </c>
      <c r="E667">
        <v>2</v>
      </c>
      <c r="F667" t="str">
        <f>_xlfn.XLOOKUP(C667,customers!$A$2:$A$1001,customers!$B$2:$B$1001,,0)</f>
        <v>Ira Sjostrom</v>
      </c>
      <c r="G667" t="str">
        <f>IF(_xlfn.XLOOKUP(orders!C667,customers!A666:A1666,customers!C666:C1666,,0) = 0, "", _xlfn.XLOOKUP(orders!C667,customers!A666:A1666,customers!C666:C1666,,0))</f>
        <v>isjostromig@pbs.org</v>
      </c>
      <c r="H667" t="str">
        <f>_xlfn.XLOOKUP(C667, customers!$A$1:$A$1001, customers!$G$1:$G$1001,,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4">
        <f>INDEX(products!$A$1:$G$49, MATCH(orders!$D667, products!$A$1:$A$49, 0), MATCH(orders!L$1, products!$A$1:$G$1, 0))</f>
        <v>3.8849999999999998</v>
      </c>
      <c r="M667" s="4">
        <f t="shared" si="30"/>
        <v>7.77</v>
      </c>
      <c r="N667" t="str">
        <f t="shared" si="31"/>
        <v>Liberica</v>
      </c>
      <c r="O667" t="str">
        <f t="shared" si="32"/>
        <v>Dark</v>
      </c>
      <c r="P667" t="str">
        <f>_xlfn.XLOOKUP(Orders[[#This Row],[Customer ID]], customers!$A$1:$A$1001, customers!$I$1:$I$1001,, 0)</f>
        <v>No</v>
      </c>
    </row>
    <row r="668" spans="1:16" x14ac:dyDescent="0.3">
      <c r="A668" t="s">
        <v>4250</v>
      </c>
      <c r="B668" s="3">
        <v>43987</v>
      </c>
      <c r="C668" t="s">
        <v>4251</v>
      </c>
      <c r="D668" t="s">
        <v>6168</v>
      </c>
      <c r="E668">
        <v>4</v>
      </c>
      <c r="F668" t="str">
        <f>_xlfn.XLOOKUP(C668,customers!$A$2:$A$1001,customers!$B$2:$B$1001,,0)</f>
        <v>Jermaine Branchett</v>
      </c>
      <c r="G668" t="str">
        <f>IF(_xlfn.XLOOKUP(orders!C668,customers!A667:A1667,customers!C667:C1667,,0) = 0, "", _xlfn.XLOOKUP(orders!C668,customers!A667:A1667,customers!C667:C1667,,0))</f>
        <v>jbranchettii@bravesites.com</v>
      </c>
      <c r="H668" t="str">
        <f>_xlfn.XLOOKUP(C668, customers!$A$1:$A$1001, customers!$G$1:$G$1001,,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4">
        <f>INDEX(products!$A$1:$G$49, MATCH(orders!$D668, products!$A$1:$A$49, 0), MATCH(orders!L$1, products!$A$1:$G$1, 0))</f>
        <v>22.884999999999998</v>
      </c>
      <c r="M668" s="4">
        <f t="shared" si="30"/>
        <v>91.539999999999992</v>
      </c>
      <c r="N668" t="str">
        <f t="shared" si="31"/>
        <v>Arabica</v>
      </c>
      <c r="O668" t="str">
        <f t="shared" si="32"/>
        <v>Dark</v>
      </c>
      <c r="P668" t="str">
        <f>_xlfn.XLOOKUP(Orders[[#This Row],[Customer ID]], customers!$A$1:$A$1001, customers!$I$1:$I$1001,, 0)</f>
        <v>No</v>
      </c>
    </row>
    <row r="669" spans="1:16" x14ac:dyDescent="0.3">
      <c r="A669" t="s">
        <v>4256</v>
      </c>
      <c r="B669" s="3">
        <v>44451</v>
      </c>
      <c r="C669" t="s">
        <v>4257</v>
      </c>
      <c r="D669" t="s">
        <v>6147</v>
      </c>
      <c r="E669">
        <v>6</v>
      </c>
      <c r="F669" t="str">
        <f>_xlfn.XLOOKUP(C669,customers!$A$2:$A$1001,customers!$B$2:$B$1001,,0)</f>
        <v>Nissie Rudland</v>
      </c>
      <c r="G669" t="str">
        <f>IF(_xlfn.XLOOKUP(orders!C669,customers!A668:A1668,customers!C668:C1668,,0) = 0, "", _xlfn.XLOOKUP(orders!C669,customers!A668:A1668,customers!C668:C1668,,0))</f>
        <v>nrudlandij@blogs.com</v>
      </c>
      <c r="H669" t="str">
        <f>_xlfn.XLOOKUP(C669, customers!$A$1:$A$1001, customers!$G$1:$G$1001,,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4">
        <f>INDEX(products!$A$1:$G$49, MATCH(orders!$D669, products!$A$1:$A$49, 0), MATCH(orders!L$1, products!$A$1:$G$1, 0))</f>
        <v>9.9499999999999993</v>
      </c>
      <c r="M669" s="4">
        <f t="shared" si="30"/>
        <v>59.699999999999996</v>
      </c>
      <c r="N669" t="str">
        <f t="shared" si="31"/>
        <v>Arabica</v>
      </c>
      <c r="O669" t="str">
        <f t="shared" si="32"/>
        <v>Dark</v>
      </c>
      <c r="P669" t="str">
        <f>_xlfn.XLOOKUP(Orders[[#This Row],[Customer ID]], customers!$A$1:$A$1001, customers!$I$1:$I$1001,, 0)</f>
        <v>No</v>
      </c>
    </row>
    <row r="670" spans="1:16" x14ac:dyDescent="0.3">
      <c r="A670" t="s">
        <v>4262</v>
      </c>
      <c r="B670" s="3">
        <v>44636</v>
      </c>
      <c r="C670" t="s">
        <v>4263</v>
      </c>
      <c r="D670" t="s">
        <v>6142</v>
      </c>
      <c r="E670">
        <v>5</v>
      </c>
      <c r="F670" t="str">
        <f>_xlfn.XLOOKUP(C670,customers!$A$2:$A$1001,customers!$B$2:$B$1001,,0)</f>
        <v>Janella Millett</v>
      </c>
      <c r="G670" t="str">
        <f>IF(_xlfn.XLOOKUP(orders!C670,customers!A669:A1669,customers!C669:C1669,,0) = 0, "", _xlfn.XLOOKUP(orders!C670,customers!A669:A1669,customers!C669:C1669,,0))</f>
        <v>jmillettik@addtoany.com</v>
      </c>
      <c r="H670" t="str">
        <f>_xlfn.XLOOKUP(C670, customers!$A$1:$A$1001, customers!$G$1:$G$1001,,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4">
        <f>INDEX(products!$A$1:$G$49, MATCH(orders!$D670, products!$A$1:$A$49, 0), MATCH(orders!L$1, products!$A$1:$G$1, 0))</f>
        <v>27.484999999999996</v>
      </c>
      <c r="M670" s="4">
        <f t="shared" si="30"/>
        <v>137.42499999999998</v>
      </c>
      <c r="N670" t="str">
        <f t="shared" si="31"/>
        <v>Robusta</v>
      </c>
      <c r="O670" t="str">
        <f t="shared" si="32"/>
        <v>Light</v>
      </c>
      <c r="P670" t="str">
        <f>_xlfn.XLOOKUP(Orders[[#This Row],[Customer ID]], customers!$A$1:$A$1001, customers!$I$1:$I$1001,, 0)</f>
        <v>Yes</v>
      </c>
    </row>
    <row r="671" spans="1:16" x14ac:dyDescent="0.3">
      <c r="A671" t="s">
        <v>4268</v>
      </c>
      <c r="B671" s="3">
        <v>44551</v>
      </c>
      <c r="C671" t="s">
        <v>4269</v>
      </c>
      <c r="D671" t="s">
        <v>6181</v>
      </c>
      <c r="E671">
        <v>2</v>
      </c>
      <c r="F671" t="str">
        <f>_xlfn.XLOOKUP(C671,customers!$A$2:$A$1001,customers!$B$2:$B$1001,,0)</f>
        <v>Ferdie Tourry</v>
      </c>
      <c r="G671" t="str">
        <f>IF(_xlfn.XLOOKUP(orders!C671,customers!A670:A1670,customers!C670:C1670,,0) = 0, "", _xlfn.XLOOKUP(orders!C671,customers!A670:A1670,customers!C670:C1670,,0))</f>
        <v>ftourryil@google.de</v>
      </c>
      <c r="H671" t="str">
        <f>_xlfn.XLOOKUP(C671, customers!$A$1:$A$1001, customers!$G$1:$G$1001,,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4">
        <f>INDEX(products!$A$1:$G$49, MATCH(orders!$D671, products!$A$1:$A$49, 0), MATCH(orders!L$1, products!$A$1:$G$1, 0))</f>
        <v>33.464999999999996</v>
      </c>
      <c r="M671" s="4">
        <f t="shared" si="30"/>
        <v>66.929999999999993</v>
      </c>
      <c r="N671" t="str">
        <f t="shared" si="31"/>
        <v>Liberica</v>
      </c>
      <c r="O671" t="str">
        <f t="shared" si="32"/>
        <v>Medium</v>
      </c>
      <c r="P671" t="str">
        <f>_xlfn.XLOOKUP(Orders[[#This Row],[Customer ID]], customers!$A$1:$A$1001, customers!$I$1:$I$1001,, 0)</f>
        <v>No</v>
      </c>
    </row>
    <row r="672" spans="1:16" x14ac:dyDescent="0.3">
      <c r="A672" t="s">
        <v>4274</v>
      </c>
      <c r="B672" s="3">
        <v>43606</v>
      </c>
      <c r="C672" t="s">
        <v>4275</v>
      </c>
      <c r="D672" t="s">
        <v>6159</v>
      </c>
      <c r="E672">
        <v>3</v>
      </c>
      <c r="F672" t="str">
        <f>_xlfn.XLOOKUP(C672,customers!$A$2:$A$1001,customers!$B$2:$B$1001,,0)</f>
        <v>Cecil Weatherall</v>
      </c>
      <c r="G672" t="str">
        <f>IF(_xlfn.XLOOKUP(orders!C672,customers!A671:A1671,customers!C671:C1671,,0) = 0, "", _xlfn.XLOOKUP(orders!C672,customers!A671:A1671,customers!C671:C1671,,0))</f>
        <v>cweatherallim@toplist.cz</v>
      </c>
      <c r="H672" t="str">
        <f>_xlfn.XLOOKUP(C672, customers!$A$1:$A$1001, customers!$G$1:$G$1001,,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4">
        <f>INDEX(products!$A$1:$G$49, MATCH(orders!$D672, products!$A$1:$A$49, 0), MATCH(orders!L$1, products!$A$1:$G$1, 0))</f>
        <v>4.3650000000000002</v>
      </c>
      <c r="M672" s="4">
        <f t="shared" si="30"/>
        <v>13.095000000000001</v>
      </c>
      <c r="N672" t="str">
        <f t="shared" si="31"/>
        <v>Liberica</v>
      </c>
      <c r="O672" t="str">
        <f t="shared" si="32"/>
        <v>Medium</v>
      </c>
      <c r="P672" t="str">
        <f>_xlfn.XLOOKUP(Orders[[#This Row],[Customer ID]], customers!$A$1:$A$1001, customers!$I$1:$I$1001,, 0)</f>
        <v>Yes</v>
      </c>
    </row>
    <row r="673" spans="1:16" x14ac:dyDescent="0.3">
      <c r="A673" t="s">
        <v>4280</v>
      </c>
      <c r="B673" s="3">
        <v>44495</v>
      </c>
      <c r="C673" t="s">
        <v>4281</v>
      </c>
      <c r="D673" t="s">
        <v>6179</v>
      </c>
      <c r="E673">
        <v>5</v>
      </c>
      <c r="F673" t="str">
        <f>_xlfn.XLOOKUP(C673,customers!$A$2:$A$1001,customers!$B$2:$B$1001,,0)</f>
        <v>Gale Heindrick</v>
      </c>
      <c r="G673" t="str">
        <f>IF(_xlfn.XLOOKUP(orders!C673,customers!A672:A1672,customers!C672:C1672,,0) = 0, "", _xlfn.XLOOKUP(orders!C673,customers!A672:A1672,customers!C672:C1672,,0))</f>
        <v>gheindrickin@usda.gov</v>
      </c>
      <c r="H673" t="str">
        <f>_xlfn.XLOOKUP(C673, customers!$A$1:$A$1001, customers!$G$1:$G$1001,,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4">
        <f>INDEX(products!$A$1:$G$49, MATCH(orders!$D673, products!$A$1:$A$49, 0), MATCH(orders!L$1, products!$A$1:$G$1, 0))</f>
        <v>11.95</v>
      </c>
      <c r="M673" s="4">
        <f t="shared" si="30"/>
        <v>59.75</v>
      </c>
      <c r="N673" t="str">
        <f t="shared" si="31"/>
        <v>Robusta</v>
      </c>
      <c r="O673" t="str">
        <f t="shared" si="32"/>
        <v>Light</v>
      </c>
      <c r="P673" t="str">
        <f>_xlfn.XLOOKUP(Orders[[#This Row],[Customer ID]], customers!$A$1:$A$1001, customers!$I$1:$I$1001,, 0)</f>
        <v>No</v>
      </c>
    </row>
    <row r="674" spans="1:16" x14ac:dyDescent="0.3">
      <c r="A674" t="s">
        <v>4286</v>
      </c>
      <c r="B674" s="3">
        <v>43916</v>
      </c>
      <c r="C674" t="s">
        <v>4287</v>
      </c>
      <c r="D674" t="s">
        <v>6160</v>
      </c>
      <c r="E674">
        <v>5</v>
      </c>
      <c r="F674" t="str">
        <f>_xlfn.XLOOKUP(C674,customers!$A$2:$A$1001,customers!$B$2:$B$1001,,0)</f>
        <v>Layne Imason</v>
      </c>
      <c r="G674" t="str">
        <f>IF(_xlfn.XLOOKUP(orders!C674,customers!A673:A1673,customers!C673:C1673,,0) = 0, "", _xlfn.XLOOKUP(orders!C674,customers!A673:A1673,customers!C673:C1673,,0))</f>
        <v>limasonio@discuz.net</v>
      </c>
      <c r="H674" t="str">
        <f>_xlfn.XLOOKUP(C674, customers!$A$1:$A$1001, customers!$G$1:$G$1001,,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4">
        <f>INDEX(products!$A$1:$G$49, MATCH(orders!$D674, products!$A$1:$A$49, 0), MATCH(orders!L$1, products!$A$1:$G$1, 0))</f>
        <v>8.73</v>
      </c>
      <c r="M674" s="4">
        <f t="shared" si="30"/>
        <v>43.650000000000006</v>
      </c>
      <c r="N674" t="str">
        <f t="shared" si="31"/>
        <v>Liberica</v>
      </c>
      <c r="O674" t="str">
        <f t="shared" si="32"/>
        <v>Medium</v>
      </c>
      <c r="P674" t="str">
        <f>_xlfn.XLOOKUP(Orders[[#This Row],[Customer ID]], customers!$A$1:$A$1001, customers!$I$1:$I$1001,, 0)</f>
        <v>Yes</v>
      </c>
    </row>
    <row r="675" spans="1:16" x14ac:dyDescent="0.3">
      <c r="A675" t="s">
        <v>4291</v>
      </c>
      <c r="B675" s="3">
        <v>44118</v>
      </c>
      <c r="C675" t="s">
        <v>4292</v>
      </c>
      <c r="D675" t="s">
        <v>6141</v>
      </c>
      <c r="E675">
        <v>6</v>
      </c>
      <c r="F675" t="str">
        <f>_xlfn.XLOOKUP(C675,customers!$A$2:$A$1001,customers!$B$2:$B$1001,,0)</f>
        <v>Hazel Saill</v>
      </c>
      <c r="G675" t="str">
        <f>IF(_xlfn.XLOOKUP(orders!C675,customers!A674:A1674,customers!C674:C1674,,0) = 0, "", _xlfn.XLOOKUP(orders!C675,customers!A674:A1674,customers!C674:C1674,,0))</f>
        <v>hsaillip@odnoklassniki.ru</v>
      </c>
      <c r="H675" t="str">
        <f>_xlfn.XLOOKUP(C675, customers!$A$1:$A$1001, customers!$G$1:$G$1001,,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4">
        <f>INDEX(products!$A$1:$G$49, MATCH(orders!$D675, products!$A$1:$A$49, 0), MATCH(orders!L$1, products!$A$1:$G$1, 0))</f>
        <v>13.75</v>
      </c>
      <c r="M675" s="4">
        <f t="shared" si="30"/>
        <v>82.5</v>
      </c>
      <c r="N675" t="str">
        <f t="shared" si="31"/>
        <v>Excelsa</v>
      </c>
      <c r="O675" t="str">
        <f t="shared" si="32"/>
        <v>Medium</v>
      </c>
      <c r="P675" t="str">
        <f>_xlfn.XLOOKUP(Orders[[#This Row],[Customer ID]], customers!$A$1:$A$1001, customers!$I$1:$I$1001,, 0)</f>
        <v>Yes</v>
      </c>
    </row>
    <row r="676" spans="1:16" x14ac:dyDescent="0.3">
      <c r="A676" t="s">
        <v>4297</v>
      </c>
      <c r="B676" s="3">
        <v>44543</v>
      </c>
      <c r="C676" t="s">
        <v>4298</v>
      </c>
      <c r="D676" t="s">
        <v>6182</v>
      </c>
      <c r="E676">
        <v>6</v>
      </c>
      <c r="F676" t="str">
        <f>_xlfn.XLOOKUP(C676,customers!$A$2:$A$1001,customers!$B$2:$B$1001,,0)</f>
        <v>Hermann Larvor</v>
      </c>
      <c r="G676" t="str">
        <f>IF(_xlfn.XLOOKUP(orders!C676,customers!A675:A1675,customers!C675:C1675,,0) = 0, "", _xlfn.XLOOKUP(orders!C676,customers!A675:A1675,customers!C675:C1675,,0))</f>
        <v>hlarvoriq@last.fm</v>
      </c>
      <c r="H676" t="str">
        <f>_xlfn.XLOOKUP(C676, customers!$A$1:$A$1001, customers!$G$1:$G$1001,,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4">
        <f>INDEX(products!$A$1:$G$49, MATCH(orders!$D676, products!$A$1:$A$49, 0), MATCH(orders!L$1, products!$A$1:$G$1, 0))</f>
        <v>29.784999999999997</v>
      </c>
      <c r="M676" s="4">
        <f t="shared" si="30"/>
        <v>178.70999999999998</v>
      </c>
      <c r="N676" t="str">
        <f t="shared" si="31"/>
        <v>Arabica</v>
      </c>
      <c r="O676" t="str">
        <f t="shared" si="32"/>
        <v>Light</v>
      </c>
      <c r="P676" t="str">
        <f>_xlfn.XLOOKUP(Orders[[#This Row],[Customer ID]], customers!$A$1:$A$1001, customers!$I$1:$I$1001,, 0)</f>
        <v>Yes</v>
      </c>
    </row>
    <row r="677" spans="1:16" x14ac:dyDescent="0.3">
      <c r="A677" t="s">
        <v>4303</v>
      </c>
      <c r="B677" s="3">
        <v>44263</v>
      </c>
      <c r="C677" t="s">
        <v>4304</v>
      </c>
      <c r="D677" t="s">
        <v>6165</v>
      </c>
      <c r="E677">
        <v>4</v>
      </c>
      <c r="F677" t="str">
        <f>_xlfn.XLOOKUP(C677,customers!$A$2:$A$1001,customers!$B$2:$B$1001,,0)</f>
        <v>Terri Lyford</v>
      </c>
      <c r="G677" t="str">
        <f>IF(_xlfn.XLOOKUP(orders!C677,customers!A676:A1676,customers!C676:C1676,,0) = 0, "", _xlfn.XLOOKUP(orders!C677,customers!A676:A1676,customers!C676:C1676,,0))</f>
        <v/>
      </c>
      <c r="H677" t="str">
        <f>_xlfn.XLOOKUP(C677, customers!$A$1:$A$1001, customers!$G$1:$G$1001,,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4">
        <f>INDEX(products!$A$1:$G$49, MATCH(orders!$D677, products!$A$1:$A$49, 0), MATCH(orders!L$1, products!$A$1:$G$1, 0))</f>
        <v>29.784999999999997</v>
      </c>
      <c r="M677" s="4">
        <f t="shared" si="30"/>
        <v>119.13999999999999</v>
      </c>
      <c r="N677" t="str">
        <f t="shared" si="31"/>
        <v>Liberica</v>
      </c>
      <c r="O677" t="str">
        <f t="shared" si="32"/>
        <v>Dark</v>
      </c>
      <c r="P677" t="str">
        <f>_xlfn.XLOOKUP(Orders[[#This Row],[Customer ID]], customers!$A$1:$A$1001, customers!$I$1:$I$1001,, 0)</f>
        <v>Yes</v>
      </c>
    </row>
    <row r="678" spans="1:16" x14ac:dyDescent="0.3">
      <c r="A678" t="s">
        <v>4308</v>
      </c>
      <c r="B678" s="3">
        <v>44217</v>
      </c>
      <c r="C678" t="s">
        <v>4309</v>
      </c>
      <c r="D678" t="s">
        <v>6161</v>
      </c>
      <c r="E678">
        <v>5</v>
      </c>
      <c r="F678" t="str">
        <f>_xlfn.XLOOKUP(C678,customers!$A$2:$A$1001,customers!$B$2:$B$1001,,0)</f>
        <v>Gabey Cogan</v>
      </c>
      <c r="G678" t="str">
        <f>IF(_xlfn.XLOOKUP(orders!C678,customers!A677:A1677,customers!C677:C1677,,0) = 0, "", _xlfn.XLOOKUP(orders!C678,customers!A677:A1677,customers!C677:C1677,,0))</f>
        <v/>
      </c>
      <c r="H678" t="str">
        <f>_xlfn.XLOOKUP(C678, customers!$A$1:$A$1001, customers!$G$1:$G$1001,,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4">
        <f>INDEX(products!$A$1:$G$49, MATCH(orders!$D678, products!$A$1:$A$49, 0), MATCH(orders!L$1, products!$A$1:$G$1, 0))</f>
        <v>9.51</v>
      </c>
      <c r="M678" s="4">
        <f t="shared" si="30"/>
        <v>47.55</v>
      </c>
      <c r="N678" t="str">
        <f t="shared" si="31"/>
        <v>Liberica</v>
      </c>
      <c r="O678" t="str">
        <f t="shared" si="32"/>
        <v>Light</v>
      </c>
      <c r="P678" t="str">
        <f>_xlfn.XLOOKUP(Orders[[#This Row],[Customer ID]], customers!$A$1:$A$1001, customers!$I$1:$I$1001,, 0)</f>
        <v>No</v>
      </c>
    </row>
    <row r="679" spans="1:16" x14ac:dyDescent="0.3">
      <c r="A679" t="s">
        <v>4313</v>
      </c>
      <c r="B679" s="3">
        <v>44206</v>
      </c>
      <c r="C679" t="s">
        <v>4314</v>
      </c>
      <c r="D679" t="s">
        <v>6160</v>
      </c>
      <c r="E679">
        <v>5</v>
      </c>
      <c r="F679" t="str">
        <f>_xlfn.XLOOKUP(C679,customers!$A$2:$A$1001,customers!$B$2:$B$1001,,0)</f>
        <v>Charin Penwarden</v>
      </c>
      <c r="G679" t="str">
        <f>IF(_xlfn.XLOOKUP(orders!C679,customers!A678:A1678,customers!C678:C1678,,0) = 0, "", _xlfn.XLOOKUP(orders!C679,customers!A678:A1678,customers!C678:C1678,,0))</f>
        <v>cpenwardenit@mlb.com</v>
      </c>
      <c r="H679" t="str">
        <f>_xlfn.XLOOKUP(C679, customers!$A$1:$A$1001, customers!$G$1:$G$1001,,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4">
        <f>INDEX(products!$A$1:$G$49, MATCH(orders!$D679, products!$A$1:$A$49, 0), MATCH(orders!L$1, products!$A$1:$G$1, 0))</f>
        <v>8.73</v>
      </c>
      <c r="M679" s="4">
        <f t="shared" si="30"/>
        <v>43.650000000000006</v>
      </c>
      <c r="N679" t="str">
        <f t="shared" si="31"/>
        <v>Liberica</v>
      </c>
      <c r="O679" t="str">
        <f t="shared" si="32"/>
        <v>Medium</v>
      </c>
      <c r="P679" t="str">
        <f>_xlfn.XLOOKUP(Orders[[#This Row],[Customer ID]], customers!$A$1:$A$1001, customers!$I$1:$I$1001,, 0)</f>
        <v>No</v>
      </c>
    </row>
    <row r="680" spans="1:16" x14ac:dyDescent="0.3">
      <c r="A680" t="s">
        <v>4319</v>
      </c>
      <c r="B680" s="3">
        <v>44281</v>
      </c>
      <c r="C680" t="s">
        <v>4320</v>
      </c>
      <c r="D680" t="s">
        <v>6182</v>
      </c>
      <c r="E680">
        <v>6</v>
      </c>
      <c r="F680" t="str">
        <f>_xlfn.XLOOKUP(C680,customers!$A$2:$A$1001,customers!$B$2:$B$1001,,0)</f>
        <v>Milty Middis</v>
      </c>
      <c r="G680" t="str">
        <f>IF(_xlfn.XLOOKUP(orders!C680,customers!A679:A1679,customers!C679:C1679,,0) = 0, "", _xlfn.XLOOKUP(orders!C680,customers!A679:A1679,customers!C679:C1679,,0))</f>
        <v>mmiddisiu@dmoz.org</v>
      </c>
      <c r="H680" t="str">
        <f>_xlfn.XLOOKUP(C680, customers!$A$1:$A$1001, customers!$G$1:$G$1001,,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4">
        <f>INDEX(products!$A$1:$G$49, MATCH(orders!$D680, products!$A$1:$A$49, 0), MATCH(orders!L$1, products!$A$1:$G$1, 0))</f>
        <v>29.784999999999997</v>
      </c>
      <c r="M680" s="4">
        <f t="shared" si="30"/>
        <v>178.70999999999998</v>
      </c>
      <c r="N680" t="str">
        <f t="shared" si="31"/>
        <v>Arabica</v>
      </c>
      <c r="O680" t="str">
        <f t="shared" si="32"/>
        <v>Light</v>
      </c>
      <c r="P680" t="str">
        <f>_xlfn.XLOOKUP(Orders[[#This Row],[Customer ID]], customers!$A$1:$A$1001, customers!$I$1:$I$1001,, 0)</f>
        <v>Yes</v>
      </c>
    </row>
    <row r="681" spans="1:16" x14ac:dyDescent="0.3">
      <c r="A681" t="s">
        <v>4325</v>
      </c>
      <c r="B681" s="3">
        <v>44645</v>
      </c>
      <c r="C681" t="s">
        <v>4326</v>
      </c>
      <c r="D681" t="s">
        <v>6142</v>
      </c>
      <c r="E681">
        <v>1</v>
      </c>
      <c r="F681" t="str">
        <f>_xlfn.XLOOKUP(C681,customers!$A$2:$A$1001,customers!$B$2:$B$1001,,0)</f>
        <v>Adrianne Vairow</v>
      </c>
      <c r="G681" t="str">
        <f>IF(_xlfn.XLOOKUP(orders!C681,customers!A680:A1680,customers!C680:C1680,,0) = 0, "", _xlfn.XLOOKUP(orders!C681,customers!A680:A1680,customers!C680:C1680,,0))</f>
        <v>avairowiv@studiopress.com</v>
      </c>
      <c r="H681" t="str">
        <f>_xlfn.XLOOKUP(C681, customers!$A$1:$A$1001, customers!$G$1:$G$1001,,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4">
        <f>INDEX(products!$A$1:$G$49, MATCH(orders!$D681, products!$A$1:$A$49, 0), MATCH(orders!L$1, products!$A$1:$G$1, 0))</f>
        <v>27.484999999999996</v>
      </c>
      <c r="M681" s="4">
        <f t="shared" si="30"/>
        <v>27.484999999999996</v>
      </c>
      <c r="N681" t="str">
        <f t="shared" si="31"/>
        <v>Robusta</v>
      </c>
      <c r="O681" t="str">
        <f t="shared" si="32"/>
        <v>Light</v>
      </c>
      <c r="P681" t="str">
        <f>_xlfn.XLOOKUP(Orders[[#This Row],[Customer ID]], customers!$A$1:$A$1001, customers!$I$1:$I$1001,, 0)</f>
        <v>No</v>
      </c>
    </row>
    <row r="682" spans="1:16" x14ac:dyDescent="0.3">
      <c r="A682" t="s">
        <v>4331</v>
      </c>
      <c r="B682" s="3">
        <v>44399</v>
      </c>
      <c r="C682" t="s">
        <v>4332</v>
      </c>
      <c r="D682" t="s">
        <v>6155</v>
      </c>
      <c r="E682">
        <v>5</v>
      </c>
      <c r="F682" t="str">
        <f>_xlfn.XLOOKUP(C682,customers!$A$2:$A$1001,customers!$B$2:$B$1001,,0)</f>
        <v>Anjanette Goldie</v>
      </c>
      <c r="G682" t="str">
        <f>IF(_xlfn.XLOOKUP(orders!C682,customers!A681:A1681,customers!C681:C1681,,0) = 0, "", _xlfn.XLOOKUP(orders!C682,customers!A681:A1681,customers!C681:C1681,,0))</f>
        <v>agoldieiw@goo.gl</v>
      </c>
      <c r="H682" t="str">
        <f>_xlfn.XLOOKUP(C682, customers!$A$1:$A$1001, customers!$G$1:$G$1001,,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4">
        <f>INDEX(products!$A$1:$G$49, MATCH(orders!$D682, products!$A$1:$A$49, 0), MATCH(orders!L$1, products!$A$1:$G$1, 0))</f>
        <v>11.25</v>
      </c>
      <c r="M682" s="4">
        <f t="shared" si="30"/>
        <v>56.25</v>
      </c>
      <c r="N682" t="str">
        <f t="shared" si="31"/>
        <v>Arabica</v>
      </c>
      <c r="O682" t="str">
        <f t="shared" si="32"/>
        <v>Medium</v>
      </c>
      <c r="P682" t="str">
        <f>_xlfn.XLOOKUP(Orders[[#This Row],[Customer ID]], customers!$A$1:$A$1001, customers!$I$1:$I$1001,, 0)</f>
        <v>No</v>
      </c>
    </row>
    <row r="683" spans="1:16" x14ac:dyDescent="0.3">
      <c r="A683" t="s">
        <v>4336</v>
      </c>
      <c r="B683" s="3">
        <v>44080</v>
      </c>
      <c r="C683" t="s">
        <v>4337</v>
      </c>
      <c r="D683" t="s">
        <v>6145</v>
      </c>
      <c r="E683">
        <v>2</v>
      </c>
      <c r="F683" t="str">
        <f>_xlfn.XLOOKUP(C683,customers!$A$2:$A$1001,customers!$B$2:$B$1001,,0)</f>
        <v>Nicky Ayris</v>
      </c>
      <c r="G683" t="str">
        <f>IF(_xlfn.XLOOKUP(orders!C683,customers!A682:A1682,customers!C682:C1682,,0) = 0, "", _xlfn.XLOOKUP(orders!C683,customers!A682:A1682,customers!C682:C1682,,0))</f>
        <v>nayrisix@t-online.de</v>
      </c>
      <c r="H683" t="str">
        <f>_xlfn.XLOOKUP(C683, customers!$A$1:$A$1001, customers!$G$1:$G$1001,,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4">
        <f>INDEX(products!$A$1:$G$49, MATCH(orders!$D683, products!$A$1:$A$49, 0), MATCH(orders!L$1, products!$A$1:$G$1, 0))</f>
        <v>4.7549999999999999</v>
      </c>
      <c r="M683" s="4">
        <f t="shared" si="30"/>
        <v>9.51</v>
      </c>
      <c r="N683" t="str">
        <f t="shared" si="31"/>
        <v>Liberica</v>
      </c>
      <c r="O683" t="str">
        <f t="shared" si="32"/>
        <v>Light</v>
      </c>
      <c r="P683" t="str">
        <f>_xlfn.XLOOKUP(Orders[[#This Row],[Customer ID]], customers!$A$1:$A$1001, customers!$I$1:$I$1001,, 0)</f>
        <v>Yes</v>
      </c>
    </row>
    <row r="684" spans="1:16" x14ac:dyDescent="0.3">
      <c r="A684" t="s">
        <v>4342</v>
      </c>
      <c r="B684" s="3">
        <v>43827</v>
      </c>
      <c r="C684" t="s">
        <v>4343</v>
      </c>
      <c r="D684" t="s">
        <v>6156</v>
      </c>
      <c r="E684">
        <v>2</v>
      </c>
      <c r="F684" t="str">
        <f>_xlfn.XLOOKUP(C684,customers!$A$2:$A$1001,customers!$B$2:$B$1001,,0)</f>
        <v>Laryssa Benediktovich</v>
      </c>
      <c r="G684" t="str">
        <f>IF(_xlfn.XLOOKUP(orders!C684,customers!A683:A1683,customers!C683:C1683,,0) = 0, "", _xlfn.XLOOKUP(orders!C684,customers!A683:A1683,customers!C683:C1683,,0))</f>
        <v>lbenediktovichiy@wunderground.com</v>
      </c>
      <c r="H684" t="str">
        <f>_xlfn.XLOOKUP(C684, customers!$A$1:$A$1001, customers!$G$1:$G$1001,,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4">
        <f>INDEX(products!$A$1:$G$49, MATCH(orders!$D684, products!$A$1:$A$49, 0), MATCH(orders!L$1, products!$A$1:$G$1, 0))</f>
        <v>4.125</v>
      </c>
      <c r="M684" s="4">
        <f t="shared" si="30"/>
        <v>8.25</v>
      </c>
      <c r="N684" t="str">
        <f t="shared" si="31"/>
        <v>Excelsa</v>
      </c>
      <c r="O684" t="str">
        <f t="shared" si="32"/>
        <v>Medium</v>
      </c>
      <c r="P684" t="str">
        <f>_xlfn.XLOOKUP(Orders[[#This Row],[Customer ID]], customers!$A$1:$A$1001, customers!$I$1:$I$1001,, 0)</f>
        <v>Yes</v>
      </c>
    </row>
    <row r="685" spans="1:16" x14ac:dyDescent="0.3">
      <c r="A685" t="s">
        <v>4348</v>
      </c>
      <c r="B685" s="3">
        <v>43941</v>
      </c>
      <c r="C685" t="s">
        <v>4349</v>
      </c>
      <c r="D685" t="s">
        <v>6169</v>
      </c>
      <c r="E685">
        <v>6</v>
      </c>
      <c r="F685" t="str">
        <f>_xlfn.XLOOKUP(C685,customers!$A$2:$A$1001,customers!$B$2:$B$1001,,0)</f>
        <v>Theo Jacobovitz</v>
      </c>
      <c r="G685" t="str">
        <f>IF(_xlfn.XLOOKUP(orders!C685,customers!A684:A1684,customers!C684:C1684,,0) = 0, "", _xlfn.XLOOKUP(orders!C685,customers!A684:A1684,customers!C684:C1684,,0))</f>
        <v>tjacobovitziz@cbc.ca</v>
      </c>
      <c r="H685" t="str">
        <f>_xlfn.XLOOKUP(C685, customers!$A$1:$A$1001, customers!$G$1:$G$1001,,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4">
        <f>INDEX(products!$A$1:$G$49, MATCH(orders!$D685, products!$A$1:$A$49, 0), MATCH(orders!L$1, products!$A$1:$G$1, 0))</f>
        <v>7.77</v>
      </c>
      <c r="M685" s="4">
        <f t="shared" si="30"/>
        <v>46.62</v>
      </c>
      <c r="N685" t="str">
        <f t="shared" si="31"/>
        <v>Liberica</v>
      </c>
      <c r="O685" t="str">
        <f t="shared" si="32"/>
        <v>Dark</v>
      </c>
      <c r="P685" t="str">
        <f>_xlfn.XLOOKUP(Orders[[#This Row],[Customer ID]], customers!$A$1:$A$1001, customers!$I$1:$I$1001,, 0)</f>
        <v>No</v>
      </c>
    </row>
    <row r="686" spans="1:16" x14ac:dyDescent="0.3">
      <c r="A686" t="s">
        <v>4354</v>
      </c>
      <c r="B686" s="3">
        <v>43517</v>
      </c>
      <c r="C686" t="s">
        <v>4355</v>
      </c>
      <c r="D686" t="s">
        <v>6179</v>
      </c>
      <c r="E686">
        <v>6</v>
      </c>
      <c r="F686" t="str">
        <f>_xlfn.XLOOKUP(C686,customers!$A$2:$A$1001,customers!$B$2:$B$1001,,0)</f>
        <v>Becca Ableson</v>
      </c>
      <c r="G686" t="str">
        <f>IF(_xlfn.XLOOKUP(orders!C686,customers!A685:A1685,customers!C685:C1685,,0) = 0, "", _xlfn.XLOOKUP(orders!C686,customers!A685:A1685,customers!C685:C1685,,0))</f>
        <v/>
      </c>
      <c r="H686" t="str">
        <f>_xlfn.XLOOKUP(C686, customers!$A$1:$A$1001, customers!$G$1:$G$1001,,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4">
        <f>INDEX(products!$A$1:$G$49, MATCH(orders!$D686, products!$A$1:$A$49, 0), MATCH(orders!L$1, products!$A$1:$G$1, 0))</f>
        <v>11.95</v>
      </c>
      <c r="M686" s="4">
        <f t="shared" si="30"/>
        <v>71.699999999999989</v>
      </c>
      <c r="N686" t="str">
        <f t="shared" si="31"/>
        <v>Robusta</v>
      </c>
      <c r="O686" t="str">
        <f t="shared" si="32"/>
        <v>Light</v>
      </c>
      <c r="P686" t="str">
        <f>_xlfn.XLOOKUP(Orders[[#This Row],[Customer ID]], customers!$A$1:$A$1001, customers!$I$1:$I$1001,, 0)</f>
        <v>No</v>
      </c>
    </row>
    <row r="687" spans="1:16" x14ac:dyDescent="0.3">
      <c r="A687" t="s">
        <v>4359</v>
      </c>
      <c r="B687" s="3">
        <v>44637</v>
      </c>
      <c r="C687" t="s">
        <v>4360</v>
      </c>
      <c r="D687" t="s">
        <v>6164</v>
      </c>
      <c r="E687">
        <v>2</v>
      </c>
      <c r="F687" t="str">
        <f>_xlfn.XLOOKUP(C687,customers!$A$2:$A$1001,customers!$B$2:$B$1001,,0)</f>
        <v>Jeno Druitt</v>
      </c>
      <c r="G687" t="str">
        <f>IF(_xlfn.XLOOKUP(orders!C687,customers!A686:A1686,customers!C686:C1686,,0) = 0, "", _xlfn.XLOOKUP(orders!C687,customers!A686:A1686,customers!C686:C1686,,0))</f>
        <v>jdruittj1@feedburner.com</v>
      </c>
      <c r="H687" t="str">
        <f>_xlfn.XLOOKUP(C687, customers!$A$1:$A$1001, customers!$G$1:$G$1001,,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4">
        <f>INDEX(products!$A$1:$G$49, MATCH(orders!$D687, products!$A$1:$A$49, 0), MATCH(orders!L$1, products!$A$1:$G$1, 0))</f>
        <v>36.454999999999998</v>
      </c>
      <c r="M687" s="4">
        <f t="shared" si="30"/>
        <v>72.91</v>
      </c>
      <c r="N687" t="str">
        <f t="shared" si="31"/>
        <v>Liberica</v>
      </c>
      <c r="O687" t="str">
        <f t="shared" si="32"/>
        <v>Light</v>
      </c>
      <c r="P687" t="str">
        <f>_xlfn.XLOOKUP(Orders[[#This Row],[Customer ID]], customers!$A$1:$A$1001, customers!$I$1:$I$1001,, 0)</f>
        <v>Yes</v>
      </c>
    </row>
    <row r="688" spans="1:16" x14ac:dyDescent="0.3">
      <c r="A688" t="s">
        <v>4365</v>
      </c>
      <c r="B688" s="3">
        <v>44330</v>
      </c>
      <c r="C688" t="s">
        <v>4366</v>
      </c>
      <c r="D688" t="s">
        <v>6163</v>
      </c>
      <c r="E688">
        <v>3</v>
      </c>
      <c r="F688" t="str">
        <f>_xlfn.XLOOKUP(C688,customers!$A$2:$A$1001,customers!$B$2:$B$1001,,0)</f>
        <v>Deonne Shortall</v>
      </c>
      <c r="G688" t="str">
        <f>IF(_xlfn.XLOOKUP(orders!C688,customers!A687:A1687,customers!C687:C1687,,0) = 0, "", _xlfn.XLOOKUP(orders!C688,customers!A687:A1687,customers!C687:C1687,,0))</f>
        <v>dshortallj2@wikipedia.org</v>
      </c>
      <c r="H688" t="str">
        <f>_xlfn.XLOOKUP(C688, customers!$A$1:$A$1001, customers!$G$1:$G$1001,,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4">
        <f>INDEX(products!$A$1:$G$49, MATCH(orders!$D688, products!$A$1:$A$49, 0), MATCH(orders!L$1, products!$A$1:$G$1, 0))</f>
        <v>2.6849999999999996</v>
      </c>
      <c r="M688" s="4">
        <f t="shared" si="30"/>
        <v>8.0549999999999997</v>
      </c>
      <c r="N688" t="str">
        <f t="shared" si="31"/>
        <v>Robusta</v>
      </c>
      <c r="O688" t="str">
        <f t="shared" si="32"/>
        <v>Dark</v>
      </c>
      <c r="P688" t="str">
        <f>_xlfn.XLOOKUP(Orders[[#This Row],[Customer ID]], customers!$A$1:$A$1001, customers!$I$1:$I$1001,, 0)</f>
        <v>Yes</v>
      </c>
    </row>
    <row r="689" spans="1:16" x14ac:dyDescent="0.3">
      <c r="A689" t="s">
        <v>4371</v>
      </c>
      <c r="B689" s="3">
        <v>43471</v>
      </c>
      <c r="C689" t="s">
        <v>4372</v>
      </c>
      <c r="D689" t="s">
        <v>6139</v>
      </c>
      <c r="E689">
        <v>2</v>
      </c>
      <c r="F689" t="str">
        <f>_xlfn.XLOOKUP(C689,customers!$A$2:$A$1001,customers!$B$2:$B$1001,,0)</f>
        <v>Wilton Cottier</v>
      </c>
      <c r="G689" t="str">
        <f>IF(_xlfn.XLOOKUP(orders!C689,customers!A688:A1688,customers!C688:C1688,,0) = 0, "", _xlfn.XLOOKUP(orders!C689,customers!A688:A1688,customers!C688:C1688,,0))</f>
        <v>wcottierj3@cafepress.com</v>
      </c>
      <c r="H689" t="str">
        <f>_xlfn.XLOOKUP(C689, customers!$A$1:$A$1001, customers!$G$1:$G$1001,,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4">
        <f>INDEX(products!$A$1:$G$49, MATCH(orders!$D689, products!$A$1:$A$49, 0), MATCH(orders!L$1, products!$A$1:$G$1, 0))</f>
        <v>8.25</v>
      </c>
      <c r="M689" s="4">
        <f t="shared" si="30"/>
        <v>16.5</v>
      </c>
      <c r="N689" t="str">
        <f t="shared" si="31"/>
        <v>Excelsa</v>
      </c>
      <c r="O689" t="str">
        <f t="shared" si="32"/>
        <v>Medium</v>
      </c>
      <c r="P689" t="str">
        <f>_xlfn.XLOOKUP(Orders[[#This Row],[Customer ID]], customers!$A$1:$A$1001, customers!$I$1:$I$1001,, 0)</f>
        <v>No</v>
      </c>
    </row>
    <row r="690" spans="1:16" x14ac:dyDescent="0.3">
      <c r="A690" t="s">
        <v>4377</v>
      </c>
      <c r="B690" s="3">
        <v>43579</v>
      </c>
      <c r="C690" t="s">
        <v>4378</v>
      </c>
      <c r="D690" t="s">
        <v>6140</v>
      </c>
      <c r="E690">
        <v>5</v>
      </c>
      <c r="F690" t="str">
        <f>_xlfn.XLOOKUP(C690,customers!$A$2:$A$1001,customers!$B$2:$B$1001,,0)</f>
        <v>Kevan Grinsted</v>
      </c>
      <c r="G690" t="str">
        <f>IF(_xlfn.XLOOKUP(orders!C690,customers!A689:A1689,customers!C689:C1689,,0) = 0, "", _xlfn.XLOOKUP(orders!C690,customers!A689:A1689,customers!C689:C1689,,0))</f>
        <v>kgrinstedj4@google.com.br</v>
      </c>
      <c r="H690" t="str">
        <f>_xlfn.XLOOKUP(C690, customers!$A$1:$A$1001, customers!$G$1:$G$1001,,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4">
        <f>INDEX(products!$A$1:$G$49, MATCH(orders!$D690, products!$A$1:$A$49, 0), MATCH(orders!L$1, products!$A$1:$G$1, 0))</f>
        <v>12.95</v>
      </c>
      <c r="M690" s="4">
        <f t="shared" si="30"/>
        <v>64.75</v>
      </c>
      <c r="N690" t="str">
        <f t="shared" si="31"/>
        <v>Arabica</v>
      </c>
      <c r="O690" t="str">
        <f t="shared" si="32"/>
        <v>Light</v>
      </c>
      <c r="P690" t="str">
        <f>_xlfn.XLOOKUP(Orders[[#This Row],[Customer ID]], customers!$A$1:$A$1001, customers!$I$1:$I$1001,, 0)</f>
        <v>No</v>
      </c>
    </row>
    <row r="691" spans="1:16" x14ac:dyDescent="0.3">
      <c r="A691" t="s">
        <v>4383</v>
      </c>
      <c r="B691" s="3">
        <v>44346</v>
      </c>
      <c r="C691" t="s">
        <v>4384</v>
      </c>
      <c r="D691" t="s">
        <v>6157</v>
      </c>
      <c r="E691">
        <v>5</v>
      </c>
      <c r="F691" t="str">
        <f>_xlfn.XLOOKUP(C691,customers!$A$2:$A$1001,customers!$B$2:$B$1001,,0)</f>
        <v>Dionne Skyner</v>
      </c>
      <c r="G691" t="str">
        <f>IF(_xlfn.XLOOKUP(orders!C691,customers!A690:A1690,customers!C690:C1690,,0) = 0, "", _xlfn.XLOOKUP(orders!C691,customers!A690:A1690,customers!C690:C1690,,0))</f>
        <v>dskynerj5@hubpages.com</v>
      </c>
      <c r="H691" t="str">
        <f>_xlfn.XLOOKUP(C691, customers!$A$1:$A$1001, customers!$G$1:$G$1001,,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4">
        <f>INDEX(products!$A$1:$G$49, MATCH(orders!$D691, products!$A$1:$A$49, 0), MATCH(orders!L$1, products!$A$1:$G$1, 0))</f>
        <v>6.75</v>
      </c>
      <c r="M691" s="4">
        <f t="shared" si="30"/>
        <v>33.75</v>
      </c>
      <c r="N691" t="str">
        <f t="shared" si="31"/>
        <v>Arabica</v>
      </c>
      <c r="O691" t="str">
        <f t="shared" si="32"/>
        <v>Medium</v>
      </c>
      <c r="P691" t="str">
        <f>_xlfn.XLOOKUP(Orders[[#This Row],[Customer ID]], customers!$A$1:$A$1001, customers!$I$1:$I$1001,, 0)</f>
        <v>No</v>
      </c>
    </row>
    <row r="692" spans="1:16" x14ac:dyDescent="0.3">
      <c r="A692" t="s">
        <v>4389</v>
      </c>
      <c r="B692" s="3">
        <v>44754</v>
      </c>
      <c r="C692" t="s">
        <v>4390</v>
      </c>
      <c r="D692" t="s">
        <v>6165</v>
      </c>
      <c r="E692">
        <v>6</v>
      </c>
      <c r="F692" t="str">
        <f>_xlfn.XLOOKUP(C692,customers!$A$2:$A$1001,customers!$B$2:$B$1001,,0)</f>
        <v>Francesco Dressel</v>
      </c>
      <c r="G692" t="str">
        <f>IF(_xlfn.XLOOKUP(orders!C692,customers!A691:A1691,customers!C691:C1691,,0) = 0, "", _xlfn.XLOOKUP(orders!C692,customers!A691:A1691,customers!C691:C1691,,0))</f>
        <v/>
      </c>
      <c r="H692" t="str">
        <f>_xlfn.XLOOKUP(C692, customers!$A$1:$A$1001, customers!$G$1:$G$1001,,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4">
        <f>INDEX(products!$A$1:$G$49, MATCH(orders!$D692, products!$A$1:$A$49, 0), MATCH(orders!L$1, products!$A$1:$G$1, 0))</f>
        <v>29.784999999999997</v>
      </c>
      <c r="M692" s="4">
        <f t="shared" si="30"/>
        <v>178.70999999999998</v>
      </c>
      <c r="N692" t="str">
        <f t="shared" si="31"/>
        <v>Liberica</v>
      </c>
      <c r="O692" t="str">
        <f t="shared" si="32"/>
        <v>Dark</v>
      </c>
      <c r="P692" t="str">
        <f>_xlfn.XLOOKUP(Orders[[#This Row],[Customer ID]], customers!$A$1:$A$1001, customers!$I$1:$I$1001,, 0)</f>
        <v>No</v>
      </c>
    </row>
    <row r="693" spans="1:16" x14ac:dyDescent="0.3">
      <c r="A693" t="s">
        <v>4393</v>
      </c>
      <c r="B693" s="3">
        <v>44227</v>
      </c>
      <c r="C693" t="s">
        <v>4434</v>
      </c>
      <c r="D693" t="s">
        <v>6155</v>
      </c>
      <c r="E693">
        <v>2</v>
      </c>
      <c r="F693" t="str">
        <f>_xlfn.XLOOKUP(C693,customers!$A$2:$A$1001,customers!$B$2:$B$1001,,0)</f>
        <v>Jimmy Dymoke</v>
      </c>
      <c r="G693" t="str">
        <f>IF(_xlfn.XLOOKUP(orders!C693,customers!A692:A1692,customers!C692:C1692,,0) = 0, "", _xlfn.XLOOKUP(orders!C693,customers!A692:A1692,customers!C692:C1692,,0))</f>
        <v>jdymokeje@prnewswire.com</v>
      </c>
      <c r="H693" t="str">
        <f>_xlfn.XLOOKUP(C693, customers!$A$1:$A$1001, customers!$G$1:$G$1001,,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4">
        <f>INDEX(products!$A$1:$G$49, MATCH(orders!$D693, products!$A$1:$A$49, 0), MATCH(orders!L$1, products!$A$1:$G$1, 0))</f>
        <v>11.25</v>
      </c>
      <c r="M693" s="4">
        <f t="shared" si="30"/>
        <v>22.5</v>
      </c>
      <c r="N693" t="str">
        <f t="shared" si="31"/>
        <v>Arabica</v>
      </c>
      <c r="O693" t="str">
        <f t="shared" si="32"/>
        <v>Medium</v>
      </c>
      <c r="P693" t="str">
        <f>_xlfn.XLOOKUP(Orders[[#This Row],[Customer ID]], customers!$A$1:$A$1001, customers!$I$1:$I$1001,, 0)</f>
        <v>No</v>
      </c>
    </row>
    <row r="694" spans="1:16" x14ac:dyDescent="0.3">
      <c r="A694" t="s">
        <v>4399</v>
      </c>
      <c r="B694" s="3">
        <v>43720</v>
      </c>
      <c r="C694" t="s">
        <v>4400</v>
      </c>
      <c r="D694" t="s">
        <v>6143</v>
      </c>
      <c r="E694">
        <v>1</v>
      </c>
      <c r="F694" t="str">
        <f>_xlfn.XLOOKUP(C694,customers!$A$2:$A$1001,customers!$B$2:$B$1001,,0)</f>
        <v>Ambrosio Weinmann</v>
      </c>
      <c r="G694" t="str">
        <f>IF(_xlfn.XLOOKUP(orders!C694,customers!A693:A1693,customers!C693:C1693,,0) = 0, "", _xlfn.XLOOKUP(orders!C694,customers!A693:A1693,customers!C693:C1693,,0))</f>
        <v>aweinmannj8@shinystat.com</v>
      </c>
      <c r="H694" t="str">
        <f>_xlfn.XLOOKUP(C694, customers!$A$1:$A$1001, customers!$G$1:$G$1001,,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4">
        <f>INDEX(products!$A$1:$G$49, MATCH(orders!$D694, products!$A$1:$A$49, 0), MATCH(orders!L$1, products!$A$1:$G$1, 0))</f>
        <v>12.95</v>
      </c>
      <c r="M694" s="4">
        <f t="shared" si="30"/>
        <v>12.95</v>
      </c>
      <c r="N694" t="str">
        <f t="shared" si="31"/>
        <v>Liberica</v>
      </c>
      <c r="O694" t="str">
        <f t="shared" si="32"/>
        <v>Dark</v>
      </c>
      <c r="P694" t="str">
        <f>_xlfn.XLOOKUP(Orders[[#This Row],[Customer ID]], customers!$A$1:$A$1001, customers!$I$1:$I$1001,, 0)</f>
        <v>No</v>
      </c>
    </row>
    <row r="695" spans="1:16" x14ac:dyDescent="0.3">
      <c r="A695" t="s">
        <v>4405</v>
      </c>
      <c r="B695" s="3">
        <v>44012</v>
      </c>
      <c r="C695" t="s">
        <v>4406</v>
      </c>
      <c r="D695" t="s">
        <v>6175</v>
      </c>
      <c r="E695">
        <v>2</v>
      </c>
      <c r="F695" t="str">
        <f>_xlfn.XLOOKUP(C695,customers!$A$2:$A$1001,customers!$B$2:$B$1001,,0)</f>
        <v>Elden Andriessen</v>
      </c>
      <c r="G695" t="str">
        <f>IF(_xlfn.XLOOKUP(orders!C695,customers!A694:A1694,customers!C694:C1694,,0) = 0, "", _xlfn.XLOOKUP(orders!C695,customers!A694:A1694,customers!C694:C1694,,0))</f>
        <v>eandriessenj9@europa.eu</v>
      </c>
      <c r="H695" t="str">
        <f>_xlfn.XLOOKUP(C695, customers!$A$1:$A$1001, customers!$G$1:$G$1001,,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4">
        <f>INDEX(products!$A$1:$G$49, MATCH(orders!$D695, products!$A$1:$A$49, 0), MATCH(orders!L$1, products!$A$1:$G$1, 0))</f>
        <v>25.874999999999996</v>
      </c>
      <c r="M695" s="4">
        <f t="shared" si="30"/>
        <v>51.749999999999993</v>
      </c>
      <c r="N695" t="str">
        <f t="shared" si="31"/>
        <v>Arabica</v>
      </c>
      <c r="O695" t="str">
        <f t="shared" si="32"/>
        <v>Medium</v>
      </c>
      <c r="P695" t="str">
        <f>_xlfn.XLOOKUP(Orders[[#This Row],[Customer ID]], customers!$A$1:$A$1001, customers!$I$1:$I$1001,, 0)</f>
        <v>Yes</v>
      </c>
    </row>
    <row r="696" spans="1:16" x14ac:dyDescent="0.3">
      <c r="A696" t="s">
        <v>4411</v>
      </c>
      <c r="B696" s="3">
        <v>43915</v>
      </c>
      <c r="C696" t="s">
        <v>4412</v>
      </c>
      <c r="D696" t="s">
        <v>6144</v>
      </c>
      <c r="E696">
        <v>5</v>
      </c>
      <c r="F696" t="str">
        <f>_xlfn.XLOOKUP(C696,customers!$A$2:$A$1001,customers!$B$2:$B$1001,,0)</f>
        <v>Roxie Deaconson</v>
      </c>
      <c r="G696" t="str">
        <f>IF(_xlfn.XLOOKUP(orders!C696,customers!A695:A1695,customers!C695:C1695,,0) = 0, "", _xlfn.XLOOKUP(orders!C696,customers!A695:A1695,customers!C695:C1695,,0))</f>
        <v>rdeaconsonja@archive.org</v>
      </c>
      <c r="H696" t="str">
        <f>_xlfn.XLOOKUP(C696, customers!$A$1:$A$1001, customers!$G$1:$G$1001,,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4">
        <f>INDEX(products!$A$1:$G$49, MATCH(orders!$D696, products!$A$1:$A$49, 0), MATCH(orders!L$1, products!$A$1:$G$1, 0))</f>
        <v>7.29</v>
      </c>
      <c r="M696" s="4">
        <f t="shared" si="30"/>
        <v>36.450000000000003</v>
      </c>
      <c r="N696" t="str">
        <f t="shared" si="31"/>
        <v>Excelsa</v>
      </c>
      <c r="O696" t="str">
        <f t="shared" si="32"/>
        <v>Dark</v>
      </c>
      <c r="P696" t="str">
        <f>_xlfn.XLOOKUP(Orders[[#This Row],[Customer ID]], customers!$A$1:$A$1001, customers!$I$1:$I$1001,, 0)</f>
        <v>No</v>
      </c>
    </row>
    <row r="697" spans="1:16" x14ac:dyDescent="0.3">
      <c r="A697" t="s">
        <v>4417</v>
      </c>
      <c r="B697" s="3">
        <v>44300</v>
      </c>
      <c r="C697" t="s">
        <v>4418</v>
      </c>
      <c r="D697" t="s">
        <v>6164</v>
      </c>
      <c r="E697">
        <v>5</v>
      </c>
      <c r="F697" t="str">
        <f>_xlfn.XLOOKUP(C697,customers!$A$2:$A$1001,customers!$B$2:$B$1001,,0)</f>
        <v>Davida Caro</v>
      </c>
      <c r="G697" t="str">
        <f>IF(_xlfn.XLOOKUP(orders!C697,customers!A696:A1696,customers!C696:C1696,,0) = 0, "", _xlfn.XLOOKUP(orders!C697,customers!A696:A1696,customers!C696:C1696,,0))</f>
        <v>dcarojb@twitter.com</v>
      </c>
      <c r="H697" t="str">
        <f>_xlfn.XLOOKUP(C697, customers!$A$1:$A$1001, customers!$G$1:$G$1001,,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4">
        <f>INDEX(products!$A$1:$G$49, MATCH(orders!$D697, products!$A$1:$A$49, 0), MATCH(orders!L$1, products!$A$1:$G$1, 0))</f>
        <v>36.454999999999998</v>
      </c>
      <c r="M697" s="4">
        <f t="shared" si="30"/>
        <v>182.27499999999998</v>
      </c>
      <c r="N697" t="str">
        <f t="shared" si="31"/>
        <v>Liberica</v>
      </c>
      <c r="O697" t="str">
        <f t="shared" si="32"/>
        <v>Light</v>
      </c>
      <c r="P697" t="str">
        <f>_xlfn.XLOOKUP(Orders[[#This Row],[Customer ID]], customers!$A$1:$A$1001, customers!$I$1:$I$1001,, 0)</f>
        <v>Yes</v>
      </c>
    </row>
    <row r="698" spans="1:16" x14ac:dyDescent="0.3">
      <c r="A698" t="s">
        <v>4423</v>
      </c>
      <c r="B698" s="3">
        <v>43693</v>
      </c>
      <c r="C698" t="s">
        <v>4424</v>
      </c>
      <c r="D698" t="s">
        <v>6169</v>
      </c>
      <c r="E698">
        <v>4</v>
      </c>
      <c r="F698" t="str">
        <f>_xlfn.XLOOKUP(C698,customers!$A$2:$A$1001,customers!$B$2:$B$1001,,0)</f>
        <v>Johna Bluck</v>
      </c>
      <c r="G698" t="str">
        <f>IF(_xlfn.XLOOKUP(orders!C698,customers!A697:A1697,customers!C697:C1697,,0) = 0, "", _xlfn.XLOOKUP(orders!C698,customers!A697:A1697,customers!C697:C1697,,0))</f>
        <v>jbluckjc@imageshack.us</v>
      </c>
      <c r="H698" t="str">
        <f>_xlfn.XLOOKUP(C698, customers!$A$1:$A$1001, customers!$G$1:$G$1001,,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4">
        <f>INDEX(products!$A$1:$G$49, MATCH(orders!$D698, products!$A$1:$A$49, 0), MATCH(orders!L$1, products!$A$1:$G$1, 0))</f>
        <v>7.77</v>
      </c>
      <c r="M698" s="4">
        <f t="shared" si="30"/>
        <v>31.08</v>
      </c>
      <c r="N698" t="str">
        <f t="shared" si="31"/>
        <v>Liberica</v>
      </c>
      <c r="O698" t="str">
        <f t="shared" si="32"/>
        <v>Dark</v>
      </c>
      <c r="P698" t="str">
        <f>_xlfn.XLOOKUP(Orders[[#This Row],[Customer ID]], customers!$A$1:$A$1001, customers!$I$1:$I$1001,, 0)</f>
        <v>No</v>
      </c>
    </row>
    <row r="699" spans="1:16" x14ac:dyDescent="0.3">
      <c r="A699" t="s">
        <v>4429</v>
      </c>
      <c r="B699" s="3">
        <v>44547</v>
      </c>
      <c r="C699" t="s">
        <v>4430</v>
      </c>
      <c r="D699" t="s">
        <v>6157</v>
      </c>
      <c r="E699">
        <v>3</v>
      </c>
      <c r="F699" t="str">
        <f>_xlfn.XLOOKUP(C699,customers!$A$2:$A$1001,customers!$B$2:$B$1001,,0)</f>
        <v>Myrle Dearden</v>
      </c>
      <c r="G699" t="str">
        <f>IF(_xlfn.XLOOKUP(orders!C699,customers!A698:A1698,customers!C698:C1698,,0) = 0, "", _xlfn.XLOOKUP(orders!C699,customers!A698:A1698,customers!C698:C1698,,0))</f>
        <v/>
      </c>
      <c r="H699" t="str">
        <f>_xlfn.XLOOKUP(C699, customers!$A$1:$A$1001, customers!$G$1:$G$1001,,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4">
        <f>INDEX(products!$A$1:$G$49, MATCH(orders!$D699, products!$A$1:$A$49, 0), MATCH(orders!L$1, products!$A$1:$G$1, 0))</f>
        <v>6.75</v>
      </c>
      <c r="M699" s="4">
        <f t="shared" si="30"/>
        <v>20.25</v>
      </c>
      <c r="N699" t="str">
        <f t="shared" si="31"/>
        <v>Arabica</v>
      </c>
      <c r="O699" t="str">
        <f t="shared" si="32"/>
        <v>Medium</v>
      </c>
      <c r="P699" t="str">
        <f>_xlfn.XLOOKUP(Orders[[#This Row],[Customer ID]], customers!$A$1:$A$1001, customers!$I$1:$I$1001,, 0)</f>
        <v>No</v>
      </c>
    </row>
    <row r="700" spans="1:16" x14ac:dyDescent="0.3">
      <c r="A700" t="s">
        <v>4433</v>
      </c>
      <c r="B700" s="3">
        <v>43830</v>
      </c>
      <c r="C700" t="s">
        <v>4434</v>
      </c>
      <c r="D700" t="s">
        <v>6143</v>
      </c>
      <c r="E700">
        <v>2</v>
      </c>
      <c r="F700" t="str">
        <f>_xlfn.XLOOKUP(C700,customers!$A$2:$A$1001,customers!$B$2:$B$1001,,0)</f>
        <v>Jimmy Dymoke</v>
      </c>
      <c r="G700" t="str">
        <f>IF(_xlfn.XLOOKUP(orders!C700,customers!A699:A1699,customers!C699:C1699,,0) = 0, "", _xlfn.XLOOKUP(orders!C700,customers!A699:A1699,customers!C699:C1699,,0))</f>
        <v>jdymokeje@prnewswire.com</v>
      </c>
      <c r="H700" t="str">
        <f>_xlfn.XLOOKUP(C700, customers!$A$1:$A$1001, customers!$G$1:$G$1001,,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4">
        <f>INDEX(products!$A$1:$G$49, MATCH(orders!$D700, products!$A$1:$A$49, 0), MATCH(orders!L$1, products!$A$1:$G$1, 0))</f>
        <v>12.95</v>
      </c>
      <c r="M700" s="4">
        <f t="shared" si="30"/>
        <v>25.9</v>
      </c>
      <c r="N700" t="str">
        <f t="shared" si="31"/>
        <v>Liberica</v>
      </c>
      <c r="O700" t="str">
        <f t="shared" si="32"/>
        <v>Dark</v>
      </c>
      <c r="P700" t="str">
        <f>_xlfn.XLOOKUP(Orders[[#This Row],[Customer ID]], customers!$A$1:$A$1001, customers!$I$1:$I$1001,, 0)</f>
        <v>No</v>
      </c>
    </row>
    <row r="701" spans="1:16" x14ac:dyDescent="0.3">
      <c r="A701" t="s">
        <v>4439</v>
      </c>
      <c r="B701" s="3">
        <v>44298</v>
      </c>
      <c r="C701" t="s">
        <v>4440</v>
      </c>
      <c r="D701" t="s">
        <v>6158</v>
      </c>
      <c r="E701">
        <v>4</v>
      </c>
      <c r="F701" t="str">
        <f>_xlfn.XLOOKUP(C701,customers!$A$2:$A$1001,customers!$B$2:$B$1001,,0)</f>
        <v>Orland Tadman</v>
      </c>
      <c r="G701" t="str">
        <f>IF(_xlfn.XLOOKUP(orders!C701,customers!A700:A1700,customers!C700:C1700,,0) = 0, "", _xlfn.XLOOKUP(orders!C701,customers!A700:A1700,customers!C700:C1700,,0))</f>
        <v>otadmanjf@ft.com</v>
      </c>
      <c r="H701" t="str">
        <f>_xlfn.XLOOKUP(C701, customers!$A$1:$A$1001, customers!$G$1:$G$1001,,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4">
        <f>INDEX(products!$A$1:$G$49, MATCH(orders!$D701, products!$A$1:$A$49, 0), MATCH(orders!L$1, products!$A$1:$G$1, 0))</f>
        <v>5.97</v>
      </c>
      <c r="M701" s="4">
        <f t="shared" si="30"/>
        <v>23.88</v>
      </c>
      <c r="N701" t="str">
        <f t="shared" si="31"/>
        <v>Arabica</v>
      </c>
      <c r="O701" t="str">
        <f t="shared" si="32"/>
        <v>Dark</v>
      </c>
      <c r="P701" t="str">
        <f>_xlfn.XLOOKUP(Orders[[#This Row],[Customer ID]], customers!$A$1:$A$1001, customers!$I$1:$I$1001,, 0)</f>
        <v>Yes</v>
      </c>
    </row>
    <row r="702" spans="1:16" x14ac:dyDescent="0.3">
      <c r="A702" t="s">
        <v>4445</v>
      </c>
      <c r="B702" s="3">
        <v>43736</v>
      </c>
      <c r="C702" t="s">
        <v>4446</v>
      </c>
      <c r="D702" t="s">
        <v>6161</v>
      </c>
      <c r="E702">
        <v>2</v>
      </c>
      <c r="F702" t="str">
        <f>_xlfn.XLOOKUP(C702,customers!$A$2:$A$1001,customers!$B$2:$B$1001,,0)</f>
        <v>Barrett Gudde</v>
      </c>
      <c r="G702" t="str">
        <f>IF(_xlfn.XLOOKUP(orders!C702,customers!A701:A1701,customers!C701:C1701,,0) = 0, "", _xlfn.XLOOKUP(orders!C702,customers!A701:A1701,customers!C701:C1701,,0))</f>
        <v>bguddejg@dailymotion.com</v>
      </c>
      <c r="H702" t="str">
        <f>_xlfn.XLOOKUP(C702, customers!$A$1:$A$1001, customers!$G$1:$G$1001,,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4">
        <f>INDEX(products!$A$1:$G$49, MATCH(orders!$D702, products!$A$1:$A$49, 0), MATCH(orders!L$1, products!$A$1:$G$1, 0))</f>
        <v>9.51</v>
      </c>
      <c r="M702" s="4">
        <f t="shared" si="30"/>
        <v>19.02</v>
      </c>
      <c r="N702" t="str">
        <f t="shared" si="31"/>
        <v>Liberica</v>
      </c>
      <c r="O702" t="str">
        <f t="shared" si="32"/>
        <v>Light</v>
      </c>
      <c r="P702" t="str">
        <f>_xlfn.XLOOKUP(Orders[[#This Row],[Customer ID]], customers!$A$1:$A$1001, customers!$I$1:$I$1001,, 0)</f>
        <v>No</v>
      </c>
    </row>
    <row r="703" spans="1:16" x14ac:dyDescent="0.3">
      <c r="A703" t="s">
        <v>4450</v>
      </c>
      <c r="B703" s="3">
        <v>44727</v>
      </c>
      <c r="C703" t="s">
        <v>4451</v>
      </c>
      <c r="D703" t="s">
        <v>6158</v>
      </c>
      <c r="E703">
        <v>5</v>
      </c>
      <c r="F703" t="str">
        <f>_xlfn.XLOOKUP(C703,customers!$A$2:$A$1001,customers!$B$2:$B$1001,,0)</f>
        <v>Nathan Sictornes</v>
      </c>
      <c r="G703" t="str">
        <f>IF(_xlfn.XLOOKUP(orders!C703,customers!A702:A1702,customers!C702:C1702,,0) = 0, "", _xlfn.XLOOKUP(orders!C703,customers!A702:A1702,customers!C702:C1702,,0))</f>
        <v>nsictornesjh@buzzfeed.com</v>
      </c>
      <c r="H703" t="str">
        <f>_xlfn.XLOOKUP(C703, customers!$A$1:$A$1001, customers!$G$1:$G$1001,,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4">
        <f>INDEX(products!$A$1:$G$49, MATCH(orders!$D703, products!$A$1:$A$49, 0), MATCH(orders!L$1, products!$A$1:$G$1, 0))</f>
        <v>5.97</v>
      </c>
      <c r="M703" s="4">
        <f t="shared" si="30"/>
        <v>29.849999999999998</v>
      </c>
      <c r="N703" t="str">
        <f t="shared" si="31"/>
        <v>Arabica</v>
      </c>
      <c r="O703" t="str">
        <f t="shared" si="32"/>
        <v>Dark</v>
      </c>
      <c r="P703" t="str">
        <f>_xlfn.XLOOKUP(Orders[[#This Row],[Customer ID]], customers!$A$1:$A$1001, customers!$I$1:$I$1001,, 0)</f>
        <v>Yes</v>
      </c>
    </row>
    <row r="704" spans="1:16" x14ac:dyDescent="0.3">
      <c r="A704" t="s">
        <v>4456</v>
      </c>
      <c r="B704" s="3">
        <v>43661</v>
      </c>
      <c r="C704" t="s">
        <v>4457</v>
      </c>
      <c r="D704" t="s">
        <v>6180</v>
      </c>
      <c r="E704">
        <v>1</v>
      </c>
      <c r="F704" t="str">
        <f>_xlfn.XLOOKUP(C704,customers!$A$2:$A$1001,customers!$B$2:$B$1001,,0)</f>
        <v>Vivyan Dunning</v>
      </c>
      <c r="G704" t="str">
        <f>IF(_xlfn.XLOOKUP(orders!C704,customers!A703:A1703,customers!C703:C1703,,0) = 0, "", _xlfn.XLOOKUP(orders!C704,customers!A703:A1703,customers!C703:C1703,,0))</f>
        <v>vdunningji@independent.co.uk</v>
      </c>
      <c r="H704" t="str">
        <f>_xlfn.XLOOKUP(C704, customers!$A$1:$A$1001, customers!$G$1:$G$1001,,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4">
        <f>INDEX(products!$A$1:$G$49, MATCH(orders!$D704, products!$A$1:$A$49, 0), MATCH(orders!L$1, products!$A$1:$G$1, 0))</f>
        <v>7.77</v>
      </c>
      <c r="M704" s="4">
        <f t="shared" si="30"/>
        <v>7.77</v>
      </c>
      <c r="N704" t="str">
        <f t="shared" si="31"/>
        <v>Arabica</v>
      </c>
      <c r="O704" t="str">
        <f t="shared" si="32"/>
        <v>Light</v>
      </c>
      <c r="P704" t="str">
        <f>_xlfn.XLOOKUP(Orders[[#This Row],[Customer ID]], customers!$A$1:$A$1001, customers!$I$1:$I$1001,, 0)</f>
        <v>Yes</v>
      </c>
    </row>
    <row r="705" spans="1:16" x14ac:dyDescent="0.3">
      <c r="A705" t="s">
        <v>4461</v>
      </c>
      <c r="B705" s="3">
        <v>43506</v>
      </c>
      <c r="C705" t="s">
        <v>4462</v>
      </c>
      <c r="D705" t="s">
        <v>6165</v>
      </c>
      <c r="E705">
        <v>4</v>
      </c>
      <c r="F705" t="str">
        <f>_xlfn.XLOOKUP(C705,customers!$A$2:$A$1001,customers!$B$2:$B$1001,,0)</f>
        <v>Doralin Baison</v>
      </c>
      <c r="G705" t="str">
        <f>IF(_xlfn.XLOOKUP(orders!C705,customers!A704:A1704,customers!C704:C1704,,0) = 0, "", _xlfn.XLOOKUP(orders!C705,customers!A704:A1704,customers!C704:C1704,,0))</f>
        <v/>
      </c>
      <c r="H705" t="str">
        <f>_xlfn.XLOOKUP(C705, customers!$A$1:$A$1001, customers!$G$1:$G$1001,,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4">
        <f>INDEX(products!$A$1:$G$49, MATCH(orders!$D705, products!$A$1:$A$49, 0), MATCH(orders!L$1, products!$A$1:$G$1, 0))</f>
        <v>29.784999999999997</v>
      </c>
      <c r="M705" s="4">
        <f t="shared" si="30"/>
        <v>119.13999999999999</v>
      </c>
      <c r="N705" t="str">
        <f t="shared" si="31"/>
        <v>Liberica</v>
      </c>
      <c r="O705" t="str">
        <f t="shared" si="32"/>
        <v>Dark</v>
      </c>
      <c r="P705" t="str">
        <f>_xlfn.XLOOKUP(Orders[[#This Row],[Customer ID]], customers!$A$1:$A$1001, customers!$I$1:$I$1001,, 0)</f>
        <v>Yes</v>
      </c>
    </row>
    <row r="706" spans="1:16" x14ac:dyDescent="0.3">
      <c r="A706" t="s">
        <v>4466</v>
      </c>
      <c r="B706" s="3">
        <v>44716</v>
      </c>
      <c r="C706" t="s">
        <v>4467</v>
      </c>
      <c r="D706" t="s">
        <v>6153</v>
      </c>
      <c r="E706">
        <v>6</v>
      </c>
      <c r="F706" t="str">
        <f>_xlfn.XLOOKUP(C706,customers!$A$2:$A$1001,customers!$B$2:$B$1001,,0)</f>
        <v>Josefina Ferens</v>
      </c>
      <c r="G706" t="str">
        <f>IF(_xlfn.XLOOKUP(orders!C706,customers!A705:A1705,customers!C705:C1705,,0) = 0, "", _xlfn.XLOOKUP(orders!C706,customers!A705:A1705,customers!C705:C1705,,0))</f>
        <v/>
      </c>
      <c r="H706" t="str">
        <f>_xlfn.XLOOKUP(C706, customers!$A$1:$A$1001, customers!$G$1:$G$1001,,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4">
        <f>INDEX(products!$A$1:$G$49, MATCH(orders!$D706, products!$A$1:$A$49, 0), MATCH(orders!L$1, products!$A$1:$G$1, 0))</f>
        <v>3.645</v>
      </c>
      <c r="M706" s="4">
        <f t="shared" si="30"/>
        <v>21.87</v>
      </c>
      <c r="N706" t="str">
        <f t="shared" si="31"/>
        <v>Excelsa</v>
      </c>
      <c r="O706" t="str">
        <f t="shared" si="32"/>
        <v>Dark</v>
      </c>
      <c r="P706" t="str">
        <f>_xlfn.XLOOKUP(Orders[[#This Row],[Customer ID]], customers!$A$1:$A$1001, customers!$I$1:$I$1001,, 0)</f>
        <v>Yes</v>
      </c>
    </row>
    <row r="707" spans="1:16" x14ac:dyDescent="0.3">
      <c r="A707" t="s">
        <v>4471</v>
      </c>
      <c r="B707" s="3">
        <v>44114</v>
      </c>
      <c r="C707" t="s">
        <v>4472</v>
      </c>
      <c r="D707" t="s">
        <v>6176</v>
      </c>
      <c r="E707">
        <v>2</v>
      </c>
      <c r="F707" t="str">
        <f>_xlfn.XLOOKUP(C707,customers!$A$2:$A$1001,customers!$B$2:$B$1001,,0)</f>
        <v>Shelley Gehring</v>
      </c>
      <c r="G707" t="str">
        <f>IF(_xlfn.XLOOKUP(orders!C707,customers!A706:A1706,customers!C706:C1706,,0) = 0, "", _xlfn.XLOOKUP(orders!C707,customers!A706:A1706,customers!C706:C1706,,0))</f>
        <v>sgehringjl@gnu.org</v>
      </c>
      <c r="H707" t="str">
        <f>_xlfn.XLOOKUP(C707, customers!$A$1:$A$1001, customers!$G$1:$G$1001,,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4">
        <f>INDEX(products!$A$1:$G$49, MATCH(orders!$D707, products!$A$1:$A$49, 0), MATCH(orders!L$1, products!$A$1:$G$1, 0))</f>
        <v>8.91</v>
      </c>
      <c r="M707" s="4">
        <f t="shared" ref="M707:M770" si="33">L707*E707</f>
        <v>17.82</v>
      </c>
      <c r="N707" t="str">
        <f t="shared" ref="N707:N770" si="34">IF(I707 = "Rob", "Robusta", IF(I707 = "Exc", "Excelsa", IF(I707 = "Ara", "Arabica", IF(I707 = "Lib", "Liberica"))))</f>
        <v>Excelsa</v>
      </c>
      <c r="O707" t="str">
        <f t="shared" ref="O707:O770" si="35">IF(J707 = "M", "Medium", IF(J707 = "L", "Light", IF(J707 = "D", "Dark")))</f>
        <v>Light</v>
      </c>
      <c r="P707" t="str">
        <f>_xlfn.XLOOKUP(Orders[[#This Row],[Customer ID]], customers!$A$1:$A$1001, customers!$I$1:$I$1001,, 0)</f>
        <v>No</v>
      </c>
    </row>
    <row r="708" spans="1:16" x14ac:dyDescent="0.3">
      <c r="A708" t="s">
        <v>4477</v>
      </c>
      <c r="B708" s="3">
        <v>44353</v>
      </c>
      <c r="C708" t="s">
        <v>4478</v>
      </c>
      <c r="D708" t="s">
        <v>6156</v>
      </c>
      <c r="E708">
        <v>3</v>
      </c>
      <c r="F708" t="str">
        <f>_xlfn.XLOOKUP(C708,customers!$A$2:$A$1001,customers!$B$2:$B$1001,,0)</f>
        <v>Barrie Fallowes</v>
      </c>
      <c r="G708" t="str">
        <f>IF(_xlfn.XLOOKUP(orders!C708,customers!A707:A1707,customers!C707:C1707,,0) = 0, "", _xlfn.XLOOKUP(orders!C708,customers!A707:A1707,customers!C707:C1707,,0))</f>
        <v>bfallowesjm@purevolume.com</v>
      </c>
      <c r="H708" t="str">
        <f>_xlfn.XLOOKUP(C708, customers!$A$1:$A$1001, customers!$G$1:$G$1001,,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4">
        <f>INDEX(products!$A$1:$G$49, MATCH(orders!$D708, products!$A$1:$A$49, 0), MATCH(orders!L$1, products!$A$1:$G$1, 0))</f>
        <v>4.125</v>
      </c>
      <c r="M708" s="4">
        <f t="shared" si="33"/>
        <v>12.375</v>
      </c>
      <c r="N708" t="str">
        <f t="shared" si="34"/>
        <v>Excelsa</v>
      </c>
      <c r="O708" t="str">
        <f t="shared" si="35"/>
        <v>Medium</v>
      </c>
      <c r="P708" t="str">
        <f>_xlfn.XLOOKUP(Orders[[#This Row],[Customer ID]], customers!$A$1:$A$1001, customers!$I$1:$I$1001,, 0)</f>
        <v>No</v>
      </c>
    </row>
    <row r="709" spans="1:16" x14ac:dyDescent="0.3">
      <c r="A709" t="s">
        <v>4483</v>
      </c>
      <c r="B709" s="3">
        <v>43540</v>
      </c>
      <c r="C709" t="s">
        <v>4484</v>
      </c>
      <c r="D709" t="s">
        <v>6143</v>
      </c>
      <c r="E709">
        <v>2</v>
      </c>
      <c r="F709" t="str">
        <f>_xlfn.XLOOKUP(C709,customers!$A$2:$A$1001,customers!$B$2:$B$1001,,0)</f>
        <v>Nicolas Aiton</v>
      </c>
      <c r="G709" t="str">
        <f>IF(_xlfn.XLOOKUP(orders!C709,customers!A708:A1708,customers!C708:C1708,,0) = 0, "", _xlfn.XLOOKUP(orders!C709,customers!A708:A1708,customers!C708:C1708,,0))</f>
        <v/>
      </c>
      <c r="H709" t="str">
        <f>_xlfn.XLOOKUP(C709, customers!$A$1:$A$1001, customers!$G$1:$G$1001,,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4">
        <f>INDEX(products!$A$1:$G$49, MATCH(orders!$D709, products!$A$1:$A$49, 0), MATCH(orders!L$1, products!$A$1:$G$1, 0))</f>
        <v>12.95</v>
      </c>
      <c r="M709" s="4">
        <f t="shared" si="33"/>
        <v>25.9</v>
      </c>
      <c r="N709" t="str">
        <f t="shared" si="34"/>
        <v>Liberica</v>
      </c>
      <c r="O709" t="str">
        <f t="shared" si="35"/>
        <v>Dark</v>
      </c>
      <c r="P709" t="str">
        <f>_xlfn.XLOOKUP(Orders[[#This Row],[Customer ID]], customers!$A$1:$A$1001, customers!$I$1:$I$1001,, 0)</f>
        <v>No</v>
      </c>
    </row>
    <row r="710" spans="1:16" x14ac:dyDescent="0.3">
      <c r="A710" t="s">
        <v>4488</v>
      </c>
      <c r="B710" s="3">
        <v>43804</v>
      </c>
      <c r="C710" t="s">
        <v>4489</v>
      </c>
      <c r="D710" t="s">
        <v>6157</v>
      </c>
      <c r="E710">
        <v>2</v>
      </c>
      <c r="F710" t="str">
        <f>_xlfn.XLOOKUP(C710,customers!$A$2:$A$1001,customers!$B$2:$B$1001,,0)</f>
        <v>Shelli De Banke</v>
      </c>
      <c r="G710" t="str">
        <f>IF(_xlfn.XLOOKUP(orders!C710,customers!A709:A1709,customers!C709:C1709,,0) = 0, "", _xlfn.XLOOKUP(orders!C710,customers!A709:A1709,customers!C709:C1709,,0))</f>
        <v>sdejo@newsvine.com</v>
      </c>
      <c r="H710" t="str">
        <f>_xlfn.XLOOKUP(C710, customers!$A$1:$A$1001, customers!$G$1:$G$1001,,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4">
        <f>INDEX(products!$A$1:$G$49, MATCH(orders!$D710, products!$A$1:$A$49, 0), MATCH(orders!L$1, products!$A$1:$G$1, 0))</f>
        <v>6.75</v>
      </c>
      <c r="M710" s="4">
        <f t="shared" si="33"/>
        <v>13.5</v>
      </c>
      <c r="N710" t="str">
        <f t="shared" si="34"/>
        <v>Arabica</v>
      </c>
      <c r="O710" t="str">
        <f t="shared" si="35"/>
        <v>Medium</v>
      </c>
      <c r="P710" t="str">
        <f>_xlfn.XLOOKUP(Orders[[#This Row],[Customer ID]], customers!$A$1:$A$1001, customers!$I$1:$I$1001,, 0)</f>
        <v>Yes</v>
      </c>
    </row>
    <row r="711" spans="1:16" x14ac:dyDescent="0.3">
      <c r="A711" t="s">
        <v>4494</v>
      </c>
      <c r="B711" s="3">
        <v>43485</v>
      </c>
      <c r="C711" t="s">
        <v>4495</v>
      </c>
      <c r="D711" t="s">
        <v>6176</v>
      </c>
      <c r="E711">
        <v>2</v>
      </c>
      <c r="F711" t="str">
        <f>_xlfn.XLOOKUP(C711,customers!$A$2:$A$1001,customers!$B$2:$B$1001,,0)</f>
        <v>Lyell Murch</v>
      </c>
      <c r="G711" t="str">
        <f>IF(_xlfn.XLOOKUP(orders!C711,customers!A710:A1710,customers!C710:C1710,,0) = 0, "", _xlfn.XLOOKUP(orders!C711,customers!A710:A1710,customers!C710:C1710,,0))</f>
        <v/>
      </c>
      <c r="H711" t="str">
        <f>_xlfn.XLOOKUP(C711, customers!$A$1:$A$1001, customers!$G$1:$G$1001,,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4">
        <f>INDEX(products!$A$1:$G$49, MATCH(orders!$D711, products!$A$1:$A$49, 0), MATCH(orders!L$1, products!$A$1:$G$1, 0))</f>
        <v>8.91</v>
      </c>
      <c r="M711" s="4">
        <f t="shared" si="33"/>
        <v>17.82</v>
      </c>
      <c r="N711" t="str">
        <f t="shared" si="34"/>
        <v>Excelsa</v>
      </c>
      <c r="O711" t="str">
        <f t="shared" si="35"/>
        <v>Light</v>
      </c>
      <c r="P711" t="str">
        <f>_xlfn.XLOOKUP(Orders[[#This Row],[Customer ID]], customers!$A$1:$A$1001, customers!$I$1:$I$1001,, 0)</f>
        <v>Yes</v>
      </c>
    </row>
    <row r="712" spans="1:16" x14ac:dyDescent="0.3">
      <c r="A712" t="s">
        <v>4499</v>
      </c>
      <c r="B712" s="3">
        <v>44655</v>
      </c>
      <c r="C712" t="s">
        <v>4500</v>
      </c>
      <c r="D712" t="s">
        <v>6139</v>
      </c>
      <c r="E712">
        <v>3</v>
      </c>
      <c r="F712" t="str">
        <f>_xlfn.XLOOKUP(C712,customers!$A$2:$A$1001,customers!$B$2:$B$1001,,0)</f>
        <v>Stearne Count</v>
      </c>
      <c r="G712" t="str">
        <f>IF(_xlfn.XLOOKUP(orders!C712,customers!A711:A1711,customers!C711:C1711,,0) = 0, "", _xlfn.XLOOKUP(orders!C712,customers!A711:A1711,customers!C711:C1711,,0))</f>
        <v>scountjq@nba.com</v>
      </c>
      <c r="H712" t="str">
        <f>_xlfn.XLOOKUP(C712, customers!$A$1:$A$1001, customers!$G$1:$G$1001,,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4">
        <f>INDEX(products!$A$1:$G$49, MATCH(orders!$D712, products!$A$1:$A$49, 0), MATCH(orders!L$1, products!$A$1:$G$1, 0))</f>
        <v>8.25</v>
      </c>
      <c r="M712" s="4">
        <f t="shared" si="33"/>
        <v>24.75</v>
      </c>
      <c r="N712" t="str">
        <f t="shared" si="34"/>
        <v>Excelsa</v>
      </c>
      <c r="O712" t="str">
        <f t="shared" si="35"/>
        <v>Medium</v>
      </c>
      <c r="P712" t="str">
        <f>_xlfn.XLOOKUP(Orders[[#This Row],[Customer ID]], customers!$A$1:$A$1001, customers!$I$1:$I$1001,, 0)</f>
        <v>No</v>
      </c>
    </row>
    <row r="713" spans="1:16" x14ac:dyDescent="0.3">
      <c r="A713" t="s">
        <v>4505</v>
      </c>
      <c r="B713" s="3">
        <v>44600</v>
      </c>
      <c r="C713" t="s">
        <v>4506</v>
      </c>
      <c r="D713" t="s">
        <v>6174</v>
      </c>
      <c r="E713">
        <v>6</v>
      </c>
      <c r="F713" t="str">
        <f>_xlfn.XLOOKUP(C713,customers!$A$2:$A$1001,customers!$B$2:$B$1001,,0)</f>
        <v>Selia Ragles</v>
      </c>
      <c r="G713" t="str">
        <f>IF(_xlfn.XLOOKUP(orders!C713,customers!A712:A1712,customers!C712:C1712,,0) = 0, "", _xlfn.XLOOKUP(orders!C713,customers!A712:A1712,customers!C712:C1712,,0))</f>
        <v>sraglesjr@blogtalkradio.com</v>
      </c>
      <c r="H713" t="str">
        <f>_xlfn.XLOOKUP(C713, customers!$A$1:$A$1001, customers!$G$1:$G$1001,,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4">
        <f>INDEX(products!$A$1:$G$49, MATCH(orders!$D713, products!$A$1:$A$49, 0), MATCH(orders!L$1, products!$A$1:$G$1, 0))</f>
        <v>2.9849999999999999</v>
      </c>
      <c r="M713" s="4">
        <f t="shared" si="33"/>
        <v>17.91</v>
      </c>
      <c r="N713" t="str">
        <f t="shared" si="34"/>
        <v>Robusta</v>
      </c>
      <c r="O713" t="str">
        <f t="shared" si="35"/>
        <v>Medium</v>
      </c>
      <c r="P713" t="str">
        <f>_xlfn.XLOOKUP(Orders[[#This Row],[Customer ID]], customers!$A$1:$A$1001, customers!$I$1:$I$1001,, 0)</f>
        <v>No</v>
      </c>
    </row>
    <row r="714" spans="1:16" x14ac:dyDescent="0.3">
      <c r="A714" t="s">
        <v>4512</v>
      </c>
      <c r="B714" s="3">
        <v>43646</v>
      </c>
      <c r="C714" t="s">
        <v>4513</v>
      </c>
      <c r="D714" t="s">
        <v>6139</v>
      </c>
      <c r="E714">
        <v>2</v>
      </c>
      <c r="F714" t="str">
        <f>_xlfn.XLOOKUP(C714,customers!$A$2:$A$1001,customers!$B$2:$B$1001,,0)</f>
        <v>Silas Deehan</v>
      </c>
      <c r="G714" t="str">
        <f>IF(_xlfn.XLOOKUP(orders!C714,customers!A713:A1713,customers!C713:C1713,,0) = 0, "", _xlfn.XLOOKUP(orders!C714,customers!A713:A1713,customers!C713:C1713,,0))</f>
        <v/>
      </c>
      <c r="H714" t="str">
        <f>_xlfn.XLOOKUP(C714, customers!$A$1:$A$1001, customers!$G$1:$G$1001,,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4">
        <f>INDEX(products!$A$1:$G$49, MATCH(orders!$D714, products!$A$1:$A$49, 0), MATCH(orders!L$1, products!$A$1:$G$1, 0))</f>
        <v>8.25</v>
      </c>
      <c r="M714" s="4">
        <f t="shared" si="33"/>
        <v>16.5</v>
      </c>
      <c r="N714" t="str">
        <f t="shared" si="34"/>
        <v>Excelsa</v>
      </c>
      <c r="O714" t="str">
        <f t="shared" si="35"/>
        <v>Medium</v>
      </c>
      <c r="P714" t="str">
        <f>_xlfn.XLOOKUP(Orders[[#This Row],[Customer ID]], customers!$A$1:$A$1001, customers!$I$1:$I$1001,, 0)</f>
        <v>No</v>
      </c>
    </row>
    <row r="715" spans="1:16" x14ac:dyDescent="0.3">
      <c r="A715" t="s">
        <v>4516</v>
      </c>
      <c r="B715" s="3">
        <v>43960</v>
      </c>
      <c r="C715" t="s">
        <v>4517</v>
      </c>
      <c r="D715" t="s">
        <v>6174</v>
      </c>
      <c r="E715">
        <v>1</v>
      </c>
      <c r="F715" t="str">
        <f>_xlfn.XLOOKUP(C715,customers!$A$2:$A$1001,customers!$B$2:$B$1001,,0)</f>
        <v>Sacha Bruun</v>
      </c>
      <c r="G715" t="str">
        <f>IF(_xlfn.XLOOKUP(orders!C715,customers!A714:A1714,customers!C714:C1714,,0) = 0, "", _xlfn.XLOOKUP(orders!C715,customers!A714:A1714,customers!C714:C1714,,0))</f>
        <v>sbruunjt@blogtalkradio.com</v>
      </c>
      <c r="H715" t="str">
        <f>_xlfn.XLOOKUP(C715, customers!$A$1:$A$1001, customers!$G$1:$G$1001,,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4">
        <f>INDEX(products!$A$1:$G$49, MATCH(orders!$D715, products!$A$1:$A$49, 0), MATCH(orders!L$1, products!$A$1:$G$1, 0))</f>
        <v>2.9849999999999999</v>
      </c>
      <c r="M715" s="4">
        <f t="shared" si="33"/>
        <v>2.9849999999999999</v>
      </c>
      <c r="N715" t="str">
        <f t="shared" si="34"/>
        <v>Robusta</v>
      </c>
      <c r="O715" t="str">
        <f t="shared" si="35"/>
        <v>Medium</v>
      </c>
      <c r="P715" t="str">
        <f>_xlfn.XLOOKUP(Orders[[#This Row],[Customer ID]], customers!$A$1:$A$1001, customers!$I$1:$I$1001,, 0)</f>
        <v>No</v>
      </c>
    </row>
    <row r="716" spans="1:16" x14ac:dyDescent="0.3">
      <c r="A716" t="s">
        <v>4522</v>
      </c>
      <c r="B716" s="3">
        <v>44358</v>
      </c>
      <c r="C716" t="s">
        <v>4523</v>
      </c>
      <c r="D716" t="s">
        <v>6153</v>
      </c>
      <c r="E716">
        <v>4</v>
      </c>
      <c r="F716" t="str">
        <f>_xlfn.XLOOKUP(C716,customers!$A$2:$A$1001,customers!$B$2:$B$1001,,0)</f>
        <v>Alon Pllu</v>
      </c>
      <c r="G716" t="str">
        <f>IF(_xlfn.XLOOKUP(orders!C716,customers!A715:A1715,customers!C715:C1715,,0) = 0, "", _xlfn.XLOOKUP(orders!C716,customers!A715:A1715,customers!C715:C1715,,0))</f>
        <v>aplluju@dagondesign.com</v>
      </c>
      <c r="H716" t="str">
        <f>_xlfn.XLOOKUP(C716, customers!$A$1:$A$1001, customers!$G$1:$G$1001,,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4">
        <f>INDEX(products!$A$1:$G$49, MATCH(orders!$D716, products!$A$1:$A$49, 0), MATCH(orders!L$1, products!$A$1:$G$1, 0))</f>
        <v>3.645</v>
      </c>
      <c r="M716" s="4">
        <f t="shared" si="33"/>
        <v>14.58</v>
      </c>
      <c r="N716" t="str">
        <f t="shared" si="34"/>
        <v>Excelsa</v>
      </c>
      <c r="O716" t="str">
        <f t="shared" si="35"/>
        <v>Dark</v>
      </c>
      <c r="P716" t="str">
        <f>_xlfn.XLOOKUP(Orders[[#This Row],[Customer ID]], customers!$A$1:$A$1001, customers!$I$1:$I$1001,, 0)</f>
        <v>Yes</v>
      </c>
    </row>
    <row r="717" spans="1:16" x14ac:dyDescent="0.3">
      <c r="A717" t="s">
        <v>4528</v>
      </c>
      <c r="B717" s="3">
        <v>44504</v>
      </c>
      <c r="C717" t="s">
        <v>4529</v>
      </c>
      <c r="D717" t="s">
        <v>6171</v>
      </c>
      <c r="E717">
        <v>6</v>
      </c>
      <c r="F717" t="str">
        <f>_xlfn.XLOOKUP(C717,customers!$A$2:$A$1001,customers!$B$2:$B$1001,,0)</f>
        <v>Gilberto Cornier</v>
      </c>
      <c r="G717" t="str">
        <f>IF(_xlfn.XLOOKUP(orders!C717,customers!A716:A1716,customers!C716:C1716,,0) = 0, "", _xlfn.XLOOKUP(orders!C717,customers!A716:A1716,customers!C716:C1716,,0))</f>
        <v>gcornierjv@techcrunch.com</v>
      </c>
      <c r="H717" t="str">
        <f>_xlfn.XLOOKUP(C717, customers!$A$1:$A$1001, customers!$G$1:$G$1001,,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4">
        <f>INDEX(products!$A$1:$G$49, MATCH(orders!$D717, products!$A$1:$A$49, 0), MATCH(orders!L$1, products!$A$1:$G$1, 0))</f>
        <v>14.85</v>
      </c>
      <c r="M717" s="4">
        <f t="shared" si="33"/>
        <v>89.1</v>
      </c>
      <c r="N717" t="str">
        <f t="shared" si="34"/>
        <v>Excelsa</v>
      </c>
      <c r="O717" t="str">
        <f t="shared" si="35"/>
        <v>Light</v>
      </c>
      <c r="P717" t="str">
        <f>_xlfn.XLOOKUP(Orders[[#This Row],[Customer ID]], customers!$A$1:$A$1001, customers!$I$1:$I$1001,, 0)</f>
        <v>No</v>
      </c>
    </row>
    <row r="718" spans="1:16" x14ac:dyDescent="0.3">
      <c r="A718" t="s">
        <v>4533</v>
      </c>
      <c r="B718" s="3">
        <v>44612</v>
      </c>
      <c r="C718" t="s">
        <v>4434</v>
      </c>
      <c r="D718" t="s">
        <v>6179</v>
      </c>
      <c r="E718">
        <v>3</v>
      </c>
      <c r="F718" t="str">
        <f>_xlfn.XLOOKUP(C718,customers!$A$2:$A$1001,customers!$B$2:$B$1001,,0)</f>
        <v>Jimmy Dymoke</v>
      </c>
      <c r="G718" t="e">
        <f>IF(_xlfn.XLOOKUP(orders!C718,customers!A717:A1717,customers!C717:C1717,,0) = 0, "", _xlfn.XLOOKUP(orders!C718,customers!A717:A1717,customers!C717:C1717,,0))</f>
        <v>#N/A</v>
      </c>
      <c r="H718" t="str">
        <f>_xlfn.XLOOKUP(C718, customers!$A$1:$A$1001, customers!$G$1:$G$1001,,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4">
        <f>INDEX(products!$A$1:$G$49, MATCH(orders!$D718, products!$A$1:$A$49, 0), MATCH(orders!L$1, products!$A$1:$G$1, 0))</f>
        <v>11.95</v>
      </c>
      <c r="M718" s="4">
        <f t="shared" si="33"/>
        <v>35.849999999999994</v>
      </c>
      <c r="N718" t="str">
        <f t="shared" si="34"/>
        <v>Robusta</v>
      </c>
      <c r="O718" t="str">
        <f t="shared" si="35"/>
        <v>Light</v>
      </c>
      <c r="P718" t="str">
        <f>_xlfn.XLOOKUP(Orders[[#This Row],[Customer ID]], customers!$A$1:$A$1001, customers!$I$1:$I$1001,, 0)</f>
        <v>No</v>
      </c>
    </row>
    <row r="719" spans="1:16" x14ac:dyDescent="0.3">
      <c r="A719" t="s">
        <v>4539</v>
      </c>
      <c r="B719" s="3">
        <v>43649</v>
      </c>
      <c r="C719" t="s">
        <v>4540</v>
      </c>
      <c r="D719" t="s">
        <v>6168</v>
      </c>
      <c r="E719">
        <v>3</v>
      </c>
      <c r="F719" t="str">
        <f>_xlfn.XLOOKUP(C719,customers!$A$2:$A$1001,customers!$B$2:$B$1001,,0)</f>
        <v>Willabella Harvison</v>
      </c>
      <c r="G719" t="str">
        <f>IF(_xlfn.XLOOKUP(orders!C719,customers!A718:A1718,customers!C718:C1718,,0) = 0, "", _xlfn.XLOOKUP(orders!C719,customers!A718:A1718,customers!C718:C1718,,0))</f>
        <v>wharvisonjx@gizmodo.com</v>
      </c>
      <c r="H719" t="str">
        <f>_xlfn.XLOOKUP(C719, customers!$A$1:$A$1001, customers!$G$1:$G$1001,,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4">
        <f>INDEX(products!$A$1:$G$49, MATCH(orders!$D719, products!$A$1:$A$49, 0), MATCH(orders!L$1, products!$A$1:$G$1, 0))</f>
        <v>22.884999999999998</v>
      </c>
      <c r="M719" s="4">
        <f t="shared" si="33"/>
        <v>68.655000000000001</v>
      </c>
      <c r="N719" t="str">
        <f t="shared" si="34"/>
        <v>Arabica</v>
      </c>
      <c r="O719" t="str">
        <f t="shared" si="35"/>
        <v>Dark</v>
      </c>
      <c r="P719" t="str">
        <f>_xlfn.XLOOKUP(Orders[[#This Row],[Customer ID]], customers!$A$1:$A$1001, customers!$I$1:$I$1001,, 0)</f>
        <v>No</v>
      </c>
    </row>
    <row r="720" spans="1:16" x14ac:dyDescent="0.3">
      <c r="A720" t="s">
        <v>4545</v>
      </c>
      <c r="B720" s="3">
        <v>44348</v>
      </c>
      <c r="C720" t="s">
        <v>4546</v>
      </c>
      <c r="D720" t="s">
        <v>6143</v>
      </c>
      <c r="E720">
        <v>3</v>
      </c>
      <c r="F720" t="str">
        <f>_xlfn.XLOOKUP(C720,customers!$A$2:$A$1001,customers!$B$2:$B$1001,,0)</f>
        <v>Darice Heaford</v>
      </c>
      <c r="G720" t="str">
        <f>IF(_xlfn.XLOOKUP(orders!C720,customers!A719:A1719,customers!C719:C1719,,0) = 0, "", _xlfn.XLOOKUP(orders!C720,customers!A719:A1719,customers!C719:C1719,,0))</f>
        <v>dheafordjy@twitpic.com</v>
      </c>
      <c r="H720" t="str">
        <f>_xlfn.XLOOKUP(C720, customers!$A$1:$A$1001, customers!$G$1:$G$1001,,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4">
        <f>INDEX(products!$A$1:$G$49, MATCH(orders!$D720, products!$A$1:$A$49, 0), MATCH(orders!L$1, products!$A$1:$G$1, 0))</f>
        <v>12.95</v>
      </c>
      <c r="M720" s="4">
        <f t="shared" si="33"/>
        <v>38.849999999999994</v>
      </c>
      <c r="N720" t="str">
        <f t="shared" si="34"/>
        <v>Liberica</v>
      </c>
      <c r="O720" t="str">
        <f t="shared" si="35"/>
        <v>Dark</v>
      </c>
      <c r="P720" t="str">
        <f>_xlfn.XLOOKUP(Orders[[#This Row],[Customer ID]], customers!$A$1:$A$1001, customers!$I$1:$I$1001,, 0)</f>
        <v>No</v>
      </c>
    </row>
    <row r="721" spans="1:16" x14ac:dyDescent="0.3">
      <c r="A721" t="s">
        <v>4551</v>
      </c>
      <c r="B721" s="3">
        <v>44150</v>
      </c>
      <c r="C721" t="s">
        <v>4552</v>
      </c>
      <c r="D721" t="s">
        <v>6170</v>
      </c>
      <c r="E721">
        <v>5</v>
      </c>
      <c r="F721" t="str">
        <f>_xlfn.XLOOKUP(C721,customers!$A$2:$A$1001,customers!$B$2:$B$1001,,0)</f>
        <v>Granger Fantham</v>
      </c>
      <c r="G721" t="str">
        <f>IF(_xlfn.XLOOKUP(orders!C721,customers!A720:A1720,customers!C720:C1720,,0) = 0, "", _xlfn.XLOOKUP(orders!C721,customers!A720:A1720,customers!C720:C1720,,0))</f>
        <v>gfanthamjz@hexun.com</v>
      </c>
      <c r="H721" t="str">
        <f>_xlfn.XLOOKUP(C721, customers!$A$1:$A$1001, customers!$G$1:$G$1001,,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4">
        <f>INDEX(products!$A$1:$G$49, MATCH(orders!$D721, products!$A$1:$A$49, 0), MATCH(orders!L$1, products!$A$1:$G$1, 0))</f>
        <v>15.85</v>
      </c>
      <c r="M721" s="4">
        <f t="shared" si="33"/>
        <v>79.25</v>
      </c>
      <c r="N721" t="str">
        <f t="shared" si="34"/>
        <v>Liberica</v>
      </c>
      <c r="O721" t="str">
        <f t="shared" si="35"/>
        <v>Light</v>
      </c>
      <c r="P721" t="str">
        <f>_xlfn.XLOOKUP(Orders[[#This Row],[Customer ID]], customers!$A$1:$A$1001, customers!$I$1:$I$1001,, 0)</f>
        <v>Yes</v>
      </c>
    </row>
    <row r="722" spans="1:16" x14ac:dyDescent="0.3">
      <c r="A722" t="s">
        <v>4557</v>
      </c>
      <c r="B722" s="3">
        <v>44215</v>
      </c>
      <c r="C722" t="s">
        <v>4558</v>
      </c>
      <c r="D722" t="s">
        <v>6144</v>
      </c>
      <c r="E722">
        <v>5</v>
      </c>
      <c r="F722" t="str">
        <f>_xlfn.XLOOKUP(C722,customers!$A$2:$A$1001,customers!$B$2:$B$1001,,0)</f>
        <v>Reynolds Crookshanks</v>
      </c>
      <c r="G722" t="str">
        <f>IF(_xlfn.XLOOKUP(orders!C722,customers!A721:A1721,customers!C721:C1721,,0) = 0, "", _xlfn.XLOOKUP(orders!C722,customers!A721:A1721,customers!C721:C1721,,0))</f>
        <v>rcrookshanksk0@unc.edu</v>
      </c>
      <c r="H722" t="str">
        <f>_xlfn.XLOOKUP(C722, customers!$A$1:$A$1001, customers!$G$1:$G$1001,,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4">
        <f>INDEX(products!$A$1:$G$49, MATCH(orders!$D722, products!$A$1:$A$49, 0), MATCH(orders!L$1, products!$A$1:$G$1, 0))</f>
        <v>7.29</v>
      </c>
      <c r="M722" s="4">
        <f t="shared" si="33"/>
        <v>36.450000000000003</v>
      </c>
      <c r="N722" t="str">
        <f t="shared" si="34"/>
        <v>Excelsa</v>
      </c>
      <c r="O722" t="str">
        <f t="shared" si="35"/>
        <v>Dark</v>
      </c>
      <c r="P722" t="str">
        <f>_xlfn.XLOOKUP(Orders[[#This Row],[Customer ID]], customers!$A$1:$A$1001, customers!$I$1:$I$1001,, 0)</f>
        <v>Yes</v>
      </c>
    </row>
    <row r="723" spans="1:16" x14ac:dyDescent="0.3">
      <c r="A723" t="s">
        <v>4563</v>
      </c>
      <c r="B723" s="3">
        <v>44479</v>
      </c>
      <c r="C723" t="s">
        <v>4564</v>
      </c>
      <c r="D723" t="s">
        <v>6174</v>
      </c>
      <c r="E723">
        <v>3</v>
      </c>
      <c r="F723" t="str">
        <f>_xlfn.XLOOKUP(C723,customers!$A$2:$A$1001,customers!$B$2:$B$1001,,0)</f>
        <v>Niels Leake</v>
      </c>
      <c r="G723" t="str">
        <f>IF(_xlfn.XLOOKUP(orders!C723,customers!A722:A1722,customers!C722:C1722,,0) = 0, "", _xlfn.XLOOKUP(orders!C723,customers!A722:A1722,customers!C722:C1722,,0))</f>
        <v>nleakek1@cmu.edu</v>
      </c>
      <c r="H723" t="str">
        <f>_xlfn.XLOOKUP(C723, customers!$A$1:$A$1001, customers!$G$1:$G$1001,,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4">
        <f>INDEX(products!$A$1:$G$49, MATCH(orders!$D723, products!$A$1:$A$49, 0), MATCH(orders!L$1, products!$A$1:$G$1, 0))</f>
        <v>2.9849999999999999</v>
      </c>
      <c r="M723" s="4">
        <f t="shared" si="33"/>
        <v>8.9550000000000001</v>
      </c>
      <c r="N723" t="str">
        <f t="shared" si="34"/>
        <v>Robusta</v>
      </c>
      <c r="O723" t="str">
        <f t="shared" si="35"/>
        <v>Medium</v>
      </c>
      <c r="P723" t="str">
        <f>_xlfn.XLOOKUP(Orders[[#This Row],[Customer ID]], customers!$A$1:$A$1001, customers!$I$1:$I$1001,, 0)</f>
        <v>Yes</v>
      </c>
    </row>
    <row r="724" spans="1:16" x14ac:dyDescent="0.3">
      <c r="A724" t="s">
        <v>4569</v>
      </c>
      <c r="B724" s="3">
        <v>44620</v>
      </c>
      <c r="C724" t="s">
        <v>4570</v>
      </c>
      <c r="D724" t="s">
        <v>6183</v>
      </c>
      <c r="E724">
        <v>2</v>
      </c>
      <c r="F724" t="str">
        <f>_xlfn.XLOOKUP(C724,customers!$A$2:$A$1001,customers!$B$2:$B$1001,,0)</f>
        <v>Hetti Measures</v>
      </c>
      <c r="G724" t="str">
        <f>IF(_xlfn.XLOOKUP(orders!C724,customers!A723:A1723,customers!C723:C1723,,0) = 0, "", _xlfn.XLOOKUP(orders!C724,customers!A723:A1723,customers!C723:C1723,,0))</f>
        <v/>
      </c>
      <c r="H724" t="str">
        <f>_xlfn.XLOOKUP(C724, customers!$A$1:$A$1001, customers!$G$1:$G$1001,,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4">
        <f>INDEX(products!$A$1:$G$49, MATCH(orders!$D724, products!$A$1:$A$49, 0), MATCH(orders!L$1, products!$A$1:$G$1, 0))</f>
        <v>12.15</v>
      </c>
      <c r="M724" s="4">
        <f t="shared" si="33"/>
        <v>24.3</v>
      </c>
      <c r="N724" t="str">
        <f t="shared" si="34"/>
        <v>Excelsa</v>
      </c>
      <c r="O724" t="str">
        <f t="shared" si="35"/>
        <v>Dark</v>
      </c>
      <c r="P724" t="str">
        <f>_xlfn.XLOOKUP(Orders[[#This Row],[Customer ID]], customers!$A$1:$A$1001, customers!$I$1:$I$1001,, 0)</f>
        <v>No</v>
      </c>
    </row>
    <row r="725" spans="1:16" x14ac:dyDescent="0.3">
      <c r="A725" t="s">
        <v>4574</v>
      </c>
      <c r="B725" s="3">
        <v>44470</v>
      </c>
      <c r="C725" t="s">
        <v>4575</v>
      </c>
      <c r="D725" t="s">
        <v>6166</v>
      </c>
      <c r="E725">
        <v>2</v>
      </c>
      <c r="F725" t="str">
        <f>_xlfn.XLOOKUP(C725,customers!$A$2:$A$1001,customers!$B$2:$B$1001,,0)</f>
        <v>Gay Eilhersen</v>
      </c>
      <c r="G725" t="str">
        <f>IF(_xlfn.XLOOKUP(orders!C725,customers!A724:A1724,customers!C724:C1724,,0) = 0, "", _xlfn.XLOOKUP(orders!C725,customers!A724:A1724,customers!C724:C1724,,0))</f>
        <v>geilhersenk3@networksolutions.com</v>
      </c>
      <c r="H725" t="str">
        <f>_xlfn.XLOOKUP(C725, customers!$A$1:$A$1001, customers!$G$1:$G$1001,,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4">
        <f>INDEX(products!$A$1:$G$49, MATCH(orders!$D725, products!$A$1:$A$49, 0), MATCH(orders!L$1, products!$A$1:$G$1, 0))</f>
        <v>31.624999999999996</v>
      </c>
      <c r="M725" s="4">
        <f t="shared" si="33"/>
        <v>63.249999999999993</v>
      </c>
      <c r="N725" t="str">
        <f t="shared" si="34"/>
        <v>Excelsa</v>
      </c>
      <c r="O725" t="str">
        <f t="shared" si="35"/>
        <v>Medium</v>
      </c>
      <c r="P725" t="str">
        <f>_xlfn.XLOOKUP(Orders[[#This Row],[Customer ID]], customers!$A$1:$A$1001, customers!$I$1:$I$1001,, 0)</f>
        <v>No</v>
      </c>
    </row>
    <row r="726" spans="1:16" x14ac:dyDescent="0.3">
      <c r="A726" t="s">
        <v>4580</v>
      </c>
      <c r="B726" s="3">
        <v>44076</v>
      </c>
      <c r="C726" t="s">
        <v>4581</v>
      </c>
      <c r="D726" t="s">
        <v>6152</v>
      </c>
      <c r="E726">
        <v>2</v>
      </c>
      <c r="F726" t="str">
        <f>_xlfn.XLOOKUP(C726,customers!$A$2:$A$1001,customers!$B$2:$B$1001,,0)</f>
        <v>Nico Hubert</v>
      </c>
      <c r="G726" t="str">
        <f>IF(_xlfn.XLOOKUP(orders!C726,customers!A725:A1725,customers!C725:C1725,,0) = 0, "", _xlfn.XLOOKUP(orders!C726,customers!A725:A1725,customers!C725:C1725,,0))</f>
        <v/>
      </c>
      <c r="H726" t="str">
        <f>_xlfn.XLOOKUP(C726, customers!$A$1:$A$1001, customers!$G$1:$G$1001,,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4">
        <f>INDEX(products!$A$1:$G$49, MATCH(orders!$D726, products!$A$1:$A$49, 0), MATCH(orders!L$1, products!$A$1:$G$1, 0))</f>
        <v>3.375</v>
      </c>
      <c r="M726" s="4">
        <f t="shared" si="33"/>
        <v>6.75</v>
      </c>
      <c r="N726" t="str">
        <f t="shared" si="34"/>
        <v>Arabica</v>
      </c>
      <c r="O726" t="str">
        <f t="shared" si="35"/>
        <v>Medium</v>
      </c>
      <c r="P726" t="str">
        <f>_xlfn.XLOOKUP(Orders[[#This Row],[Customer ID]], customers!$A$1:$A$1001, customers!$I$1:$I$1001,, 0)</f>
        <v>Yes</v>
      </c>
    </row>
    <row r="727" spans="1:16" x14ac:dyDescent="0.3">
      <c r="A727" t="s">
        <v>4585</v>
      </c>
      <c r="B727" s="3">
        <v>44043</v>
      </c>
      <c r="C727" t="s">
        <v>4586</v>
      </c>
      <c r="D727" t="s">
        <v>6167</v>
      </c>
      <c r="E727">
        <v>6</v>
      </c>
      <c r="F727" t="str">
        <f>_xlfn.XLOOKUP(C727,customers!$A$2:$A$1001,customers!$B$2:$B$1001,,0)</f>
        <v>Cristina Aleixo</v>
      </c>
      <c r="G727" t="str">
        <f>IF(_xlfn.XLOOKUP(orders!C727,customers!A726:A1726,customers!C726:C1726,,0) = 0, "", _xlfn.XLOOKUP(orders!C727,customers!A726:A1726,customers!C726:C1726,,0))</f>
        <v>caleixok5@globo.com</v>
      </c>
      <c r="H727" t="str">
        <f>_xlfn.XLOOKUP(C727, customers!$A$1:$A$1001, customers!$G$1:$G$1001,,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4">
        <f>INDEX(products!$A$1:$G$49, MATCH(orders!$D727, products!$A$1:$A$49, 0), MATCH(orders!L$1, products!$A$1:$G$1, 0))</f>
        <v>3.8849999999999998</v>
      </c>
      <c r="M727" s="4">
        <f t="shared" si="33"/>
        <v>23.31</v>
      </c>
      <c r="N727" t="str">
        <f t="shared" si="34"/>
        <v>Arabica</v>
      </c>
      <c r="O727" t="str">
        <f t="shared" si="35"/>
        <v>Light</v>
      </c>
      <c r="P727" t="str">
        <f>_xlfn.XLOOKUP(Orders[[#This Row],[Customer ID]], customers!$A$1:$A$1001, customers!$I$1:$I$1001,, 0)</f>
        <v>No</v>
      </c>
    </row>
    <row r="728" spans="1:16" x14ac:dyDescent="0.3">
      <c r="A728" t="s">
        <v>4591</v>
      </c>
      <c r="B728" s="3">
        <v>44571</v>
      </c>
      <c r="C728" t="s">
        <v>4592</v>
      </c>
      <c r="D728" t="s">
        <v>6164</v>
      </c>
      <c r="E728">
        <v>4</v>
      </c>
      <c r="F728" t="str">
        <f>_xlfn.XLOOKUP(C728,customers!$A$2:$A$1001,customers!$B$2:$B$1001,,0)</f>
        <v>Derrek Allpress</v>
      </c>
      <c r="G728" t="str">
        <f>IF(_xlfn.XLOOKUP(orders!C728,customers!A727:A1727,customers!C727:C1727,,0) = 0, "", _xlfn.XLOOKUP(orders!C728,customers!A727:A1727,customers!C727:C1727,,0))</f>
        <v/>
      </c>
      <c r="H728" t="str">
        <f>_xlfn.XLOOKUP(C728, customers!$A$1:$A$1001, customers!$G$1:$G$1001,,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4">
        <f>INDEX(products!$A$1:$G$49, MATCH(orders!$D728, products!$A$1:$A$49, 0), MATCH(orders!L$1, products!$A$1:$G$1, 0))</f>
        <v>36.454999999999998</v>
      </c>
      <c r="M728" s="4">
        <f t="shared" si="33"/>
        <v>145.82</v>
      </c>
      <c r="N728" t="str">
        <f t="shared" si="34"/>
        <v>Liberica</v>
      </c>
      <c r="O728" t="str">
        <f t="shared" si="35"/>
        <v>Light</v>
      </c>
      <c r="P728" t="str">
        <f>_xlfn.XLOOKUP(Orders[[#This Row],[Customer ID]], customers!$A$1:$A$1001, customers!$I$1:$I$1001,, 0)</f>
        <v>No</v>
      </c>
    </row>
    <row r="729" spans="1:16" x14ac:dyDescent="0.3">
      <c r="A729" t="s">
        <v>4596</v>
      </c>
      <c r="B729" s="3">
        <v>44264</v>
      </c>
      <c r="C729" t="s">
        <v>4597</v>
      </c>
      <c r="D729" t="s">
        <v>6146</v>
      </c>
      <c r="E729">
        <v>5</v>
      </c>
      <c r="F729" t="str">
        <f>_xlfn.XLOOKUP(C729,customers!$A$2:$A$1001,customers!$B$2:$B$1001,,0)</f>
        <v>Rikki Tomkowicz</v>
      </c>
      <c r="G729" t="str">
        <f>IF(_xlfn.XLOOKUP(orders!C729,customers!A728:A1728,customers!C728:C1728,,0) = 0, "", _xlfn.XLOOKUP(orders!C729,customers!A728:A1728,customers!C728:C1728,,0))</f>
        <v>rtomkowiczk7@bravesites.com</v>
      </c>
      <c r="H729" t="str">
        <f>_xlfn.XLOOKUP(C729, customers!$A$1:$A$1001, customers!$G$1:$G$1001,,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4">
        <f>INDEX(products!$A$1:$G$49, MATCH(orders!$D729, products!$A$1:$A$49, 0), MATCH(orders!L$1, products!$A$1:$G$1, 0))</f>
        <v>5.97</v>
      </c>
      <c r="M729" s="4">
        <f t="shared" si="33"/>
        <v>29.849999999999998</v>
      </c>
      <c r="N729" t="str">
        <f t="shared" si="34"/>
        <v>Robusta</v>
      </c>
      <c r="O729" t="str">
        <f t="shared" si="35"/>
        <v>Medium</v>
      </c>
      <c r="P729" t="str">
        <f>_xlfn.XLOOKUP(Orders[[#This Row],[Customer ID]], customers!$A$1:$A$1001, customers!$I$1:$I$1001,, 0)</f>
        <v>Yes</v>
      </c>
    </row>
    <row r="730" spans="1:16" x14ac:dyDescent="0.3">
      <c r="A730" t="s">
        <v>4602</v>
      </c>
      <c r="B730" s="3">
        <v>44155</v>
      </c>
      <c r="C730" t="s">
        <v>4603</v>
      </c>
      <c r="D730" t="s">
        <v>6144</v>
      </c>
      <c r="E730">
        <v>3</v>
      </c>
      <c r="F730" t="str">
        <f>_xlfn.XLOOKUP(C730,customers!$A$2:$A$1001,customers!$B$2:$B$1001,,0)</f>
        <v>Rochette Huscroft</v>
      </c>
      <c r="G730" t="str">
        <f>IF(_xlfn.XLOOKUP(orders!C730,customers!A729:A1729,customers!C729:C1729,,0) = 0, "", _xlfn.XLOOKUP(orders!C730,customers!A729:A1729,customers!C729:C1729,,0))</f>
        <v>rhuscroftk8@jimdo.com</v>
      </c>
      <c r="H730" t="str">
        <f>_xlfn.XLOOKUP(C730, customers!$A$1:$A$1001, customers!$G$1:$G$1001,,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4">
        <f>INDEX(products!$A$1:$G$49, MATCH(orders!$D730, products!$A$1:$A$49, 0), MATCH(orders!L$1, products!$A$1:$G$1, 0))</f>
        <v>7.29</v>
      </c>
      <c r="M730" s="4">
        <f t="shared" si="33"/>
        <v>21.87</v>
      </c>
      <c r="N730" t="str">
        <f t="shared" si="34"/>
        <v>Excelsa</v>
      </c>
      <c r="O730" t="str">
        <f t="shared" si="35"/>
        <v>Dark</v>
      </c>
      <c r="P730" t="str">
        <f>_xlfn.XLOOKUP(Orders[[#This Row],[Customer ID]], customers!$A$1:$A$1001, customers!$I$1:$I$1001,, 0)</f>
        <v>Yes</v>
      </c>
    </row>
    <row r="731" spans="1:16" x14ac:dyDescent="0.3">
      <c r="A731" t="s">
        <v>4608</v>
      </c>
      <c r="B731" s="3">
        <v>44634</v>
      </c>
      <c r="C731" t="s">
        <v>4609</v>
      </c>
      <c r="D731" t="s">
        <v>6159</v>
      </c>
      <c r="E731">
        <v>1</v>
      </c>
      <c r="F731" t="str">
        <f>_xlfn.XLOOKUP(C731,customers!$A$2:$A$1001,customers!$B$2:$B$1001,,0)</f>
        <v>Selle Scurrer</v>
      </c>
      <c r="G731" t="str">
        <f>IF(_xlfn.XLOOKUP(orders!C731,customers!A730:A1730,customers!C730:C1730,,0) = 0, "", _xlfn.XLOOKUP(orders!C731,customers!A730:A1730,customers!C730:C1730,,0))</f>
        <v>sscurrerk9@flavors.me</v>
      </c>
      <c r="H731" t="str">
        <f>_xlfn.XLOOKUP(C731, customers!$A$1:$A$1001, customers!$G$1:$G$1001,,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4">
        <f>INDEX(products!$A$1:$G$49, MATCH(orders!$D731, products!$A$1:$A$49, 0), MATCH(orders!L$1, products!$A$1:$G$1, 0))</f>
        <v>4.3650000000000002</v>
      </c>
      <c r="M731" s="4">
        <f t="shared" si="33"/>
        <v>4.3650000000000002</v>
      </c>
      <c r="N731" t="str">
        <f t="shared" si="34"/>
        <v>Liberica</v>
      </c>
      <c r="O731" t="str">
        <f t="shared" si="35"/>
        <v>Medium</v>
      </c>
      <c r="P731" t="str">
        <f>_xlfn.XLOOKUP(Orders[[#This Row],[Customer ID]], customers!$A$1:$A$1001, customers!$I$1:$I$1001,, 0)</f>
        <v>No</v>
      </c>
    </row>
    <row r="732" spans="1:16" x14ac:dyDescent="0.3">
      <c r="A732" t="s">
        <v>4614</v>
      </c>
      <c r="B732" s="3">
        <v>43475</v>
      </c>
      <c r="C732" t="s">
        <v>4615</v>
      </c>
      <c r="D732" t="s">
        <v>6164</v>
      </c>
      <c r="E732">
        <v>1</v>
      </c>
      <c r="F732" t="str">
        <f>_xlfn.XLOOKUP(C732,customers!$A$2:$A$1001,customers!$B$2:$B$1001,,0)</f>
        <v>Andie Rudram</v>
      </c>
      <c r="G732" t="str">
        <f>IF(_xlfn.XLOOKUP(orders!C732,customers!A731:A1731,customers!C731:C1731,,0) = 0, "", _xlfn.XLOOKUP(orders!C732,customers!A731:A1731,customers!C731:C1731,,0))</f>
        <v>arudramka@prnewswire.com</v>
      </c>
      <c r="H732" t="str">
        <f>_xlfn.XLOOKUP(C732, customers!$A$1:$A$1001, customers!$G$1:$G$1001,,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4">
        <f>INDEX(products!$A$1:$G$49, MATCH(orders!$D732, products!$A$1:$A$49, 0), MATCH(orders!L$1, products!$A$1:$G$1, 0))</f>
        <v>36.454999999999998</v>
      </c>
      <c r="M732" s="4">
        <f t="shared" si="33"/>
        <v>36.454999999999998</v>
      </c>
      <c r="N732" t="str">
        <f t="shared" si="34"/>
        <v>Liberica</v>
      </c>
      <c r="O732" t="str">
        <f t="shared" si="35"/>
        <v>Light</v>
      </c>
      <c r="P732" t="str">
        <f>_xlfn.XLOOKUP(Orders[[#This Row],[Customer ID]], customers!$A$1:$A$1001, customers!$I$1:$I$1001,, 0)</f>
        <v>No</v>
      </c>
    </row>
    <row r="733" spans="1:16" x14ac:dyDescent="0.3">
      <c r="A733" t="s">
        <v>4620</v>
      </c>
      <c r="B733" s="3">
        <v>44222</v>
      </c>
      <c r="C733" t="s">
        <v>4621</v>
      </c>
      <c r="D733" t="s">
        <v>6150</v>
      </c>
      <c r="E733">
        <v>4</v>
      </c>
      <c r="F733" t="str">
        <f>_xlfn.XLOOKUP(C733,customers!$A$2:$A$1001,customers!$B$2:$B$1001,,0)</f>
        <v>Leta Clarricoates</v>
      </c>
      <c r="G733" t="str">
        <f>IF(_xlfn.XLOOKUP(orders!C733,customers!A732:A1732,customers!C732:C1732,,0) = 0, "", _xlfn.XLOOKUP(orders!C733,customers!A732:A1732,customers!C732:C1732,,0))</f>
        <v/>
      </c>
      <c r="H733" t="str">
        <f>_xlfn.XLOOKUP(C733, customers!$A$1:$A$1001, customers!$G$1:$G$1001,,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4">
        <f>INDEX(products!$A$1:$G$49, MATCH(orders!$D733, products!$A$1:$A$49, 0), MATCH(orders!L$1, products!$A$1:$G$1, 0))</f>
        <v>3.8849999999999998</v>
      </c>
      <c r="M733" s="4">
        <f t="shared" si="33"/>
        <v>15.54</v>
      </c>
      <c r="N733" t="str">
        <f t="shared" si="34"/>
        <v>Liberica</v>
      </c>
      <c r="O733" t="str">
        <f t="shared" si="35"/>
        <v>Dark</v>
      </c>
      <c r="P733" t="str">
        <f>_xlfn.XLOOKUP(Orders[[#This Row],[Customer ID]], customers!$A$1:$A$1001, customers!$I$1:$I$1001,, 0)</f>
        <v>Yes</v>
      </c>
    </row>
    <row r="734" spans="1:16" x14ac:dyDescent="0.3">
      <c r="A734" t="s">
        <v>4625</v>
      </c>
      <c r="B734" s="3">
        <v>44312</v>
      </c>
      <c r="C734" t="s">
        <v>4626</v>
      </c>
      <c r="D734" t="s">
        <v>6184</v>
      </c>
      <c r="E734">
        <v>2</v>
      </c>
      <c r="F734" t="str">
        <f>_xlfn.XLOOKUP(C734,customers!$A$2:$A$1001,customers!$B$2:$B$1001,,0)</f>
        <v>Jacquelyn Maha</v>
      </c>
      <c r="G734" t="str">
        <f>IF(_xlfn.XLOOKUP(orders!C734,customers!A733:A1733,customers!C733:C1733,,0) = 0, "", _xlfn.XLOOKUP(orders!C734,customers!A733:A1733,customers!C733:C1733,,0))</f>
        <v>jmahakc@cyberchimps.com</v>
      </c>
      <c r="H734" t="str">
        <f>_xlfn.XLOOKUP(C734, customers!$A$1:$A$1001, customers!$G$1:$G$1001,,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4">
        <f>INDEX(products!$A$1:$G$49, MATCH(orders!$D734, products!$A$1:$A$49, 0), MATCH(orders!L$1, products!$A$1:$G$1, 0))</f>
        <v>4.4550000000000001</v>
      </c>
      <c r="M734" s="4">
        <f t="shared" si="33"/>
        <v>8.91</v>
      </c>
      <c r="N734" t="str">
        <f t="shared" si="34"/>
        <v>Excelsa</v>
      </c>
      <c r="O734" t="str">
        <f t="shared" si="35"/>
        <v>Light</v>
      </c>
      <c r="P734" t="str">
        <f>_xlfn.XLOOKUP(Orders[[#This Row],[Customer ID]], customers!$A$1:$A$1001, customers!$I$1:$I$1001,, 0)</f>
        <v>No</v>
      </c>
    </row>
    <row r="735" spans="1:16" x14ac:dyDescent="0.3">
      <c r="A735" t="s">
        <v>4631</v>
      </c>
      <c r="B735" s="3">
        <v>44565</v>
      </c>
      <c r="C735" t="s">
        <v>4632</v>
      </c>
      <c r="D735" t="s">
        <v>6181</v>
      </c>
      <c r="E735">
        <v>3</v>
      </c>
      <c r="F735" t="str">
        <f>_xlfn.XLOOKUP(C735,customers!$A$2:$A$1001,customers!$B$2:$B$1001,,0)</f>
        <v>Glory Clemon</v>
      </c>
      <c r="G735" t="str">
        <f>IF(_xlfn.XLOOKUP(orders!C735,customers!A734:A1734,customers!C734:C1734,,0) = 0, "", _xlfn.XLOOKUP(orders!C735,customers!A734:A1734,customers!C734:C1734,,0))</f>
        <v>gclemonkd@networksolutions.com</v>
      </c>
      <c r="H735" t="str">
        <f>_xlfn.XLOOKUP(C735, customers!$A$1:$A$1001, customers!$G$1:$G$1001,,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4">
        <f>INDEX(products!$A$1:$G$49, MATCH(orders!$D735, products!$A$1:$A$49, 0), MATCH(orders!L$1, products!$A$1:$G$1, 0))</f>
        <v>33.464999999999996</v>
      </c>
      <c r="M735" s="4">
        <f t="shared" si="33"/>
        <v>100.39499999999998</v>
      </c>
      <c r="N735" t="str">
        <f t="shared" si="34"/>
        <v>Liberica</v>
      </c>
      <c r="O735" t="str">
        <f t="shared" si="35"/>
        <v>Medium</v>
      </c>
      <c r="P735" t="str">
        <f>_xlfn.XLOOKUP(Orders[[#This Row],[Customer ID]], customers!$A$1:$A$1001, customers!$I$1:$I$1001,, 0)</f>
        <v>Yes</v>
      </c>
    </row>
    <row r="736" spans="1:16" x14ac:dyDescent="0.3">
      <c r="A736" t="s">
        <v>4637</v>
      </c>
      <c r="B736" s="3">
        <v>43697</v>
      </c>
      <c r="C736" t="s">
        <v>4638</v>
      </c>
      <c r="D736" t="s">
        <v>6163</v>
      </c>
      <c r="E736">
        <v>5</v>
      </c>
      <c r="F736" t="str">
        <f>_xlfn.XLOOKUP(C736,customers!$A$2:$A$1001,customers!$B$2:$B$1001,,0)</f>
        <v>Alica Kift</v>
      </c>
      <c r="G736" t="str">
        <f>IF(_xlfn.XLOOKUP(orders!C736,customers!A735:A1735,customers!C735:C1735,,0) = 0, "", _xlfn.XLOOKUP(orders!C736,customers!A735:A1735,customers!C735:C1735,,0))</f>
        <v/>
      </c>
      <c r="H736" t="str">
        <f>_xlfn.XLOOKUP(C736, customers!$A$1:$A$1001, customers!$G$1:$G$1001,,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4">
        <f>INDEX(products!$A$1:$G$49, MATCH(orders!$D736, products!$A$1:$A$49, 0), MATCH(orders!L$1, products!$A$1:$G$1, 0))</f>
        <v>2.6849999999999996</v>
      </c>
      <c r="M736" s="4">
        <f t="shared" si="33"/>
        <v>13.424999999999997</v>
      </c>
      <c r="N736" t="str">
        <f t="shared" si="34"/>
        <v>Robusta</v>
      </c>
      <c r="O736" t="str">
        <f t="shared" si="35"/>
        <v>Dark</v>
      </c>
      <c r="P736" t="str">
        <f>_xlfn.XLOOKUP(Orders[[#This Row],[Customer ID]], customers!$A$1:$A$1001, customers!$I$1:$I$1001,, 0)</f>
        <v>No</v>
      </c>
    </row>
    <row r="737" spans="1:16" x14ac:dyDescent="0.3">
      <c r="A737" t="s">
        <v>4642</v>
      </c>
      <c r="B737" s="3">
        <v>44757</v>
      </c>
      <c r="C737" t="s">
        <v>4643</v>
      </c>
      <c r="D737" t="s">
        <v>6153</v>
      </c>
      <c r="E737">
        <v>6</v>
      </c>
      <c r="F737" t="str">
        <f>_xlfn.XLOOKUP(C737,customers!$A$2:$A$1001,customers!$B$2:$B$1001,,0)</f>
        <v>Babb Pollins</v>
      </c>
      <c r="G737" t="str">
        <f>IF(_xlfn.XLOOKUP(orders!C737,customers!A736:A1736,customers!C736:C1736,,0) = 0, "", _xlfn.XLOOKUP(orders!C737,customers!A736:A1736,customers!C736:C1736,,0))</f>
        <v>bpollinskf@shinystat.com</v>
      </c>
      <c r="H737" t="str">
        <f>_xlfn.XLOOKUP(C737, customers!$A$1:$A$1001, customers!$G$1:$G$1001,,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4">
        <f>INDEX(products!$A$1:$G$49, MATCH(orders!$D737, products!$A$1:$A$49, 0), MATCH(orders!L$1, products!$A$1:$G$1, 0))</f>
        <v>3.645</v>
      </c>
      <c r="M737" s="4">
        <f t="shared" si="33"/>
        <v>21.87</v>
      </c>
      <c r="N737" t="str">
        <f t="shared" si="34"/>
        <v>Excelsa</v>
      </c>
      <c r="O737" t="str">
        <f t="shared" si="35"/>
        <v>Dark</v>
      </c>
      <c r="P737" t="str">
        <f>_xlfn.XLOOKUP(Orders[[#This Row],[Customer ID]], customers!$A$1:$A$1001, customers!$I$1:$I$1001,, 0)</f>
        <v>No</v>
      </c>
    </row>
    <row r="738" spans="1:16" x14ac:dyDescent="0.3">
      <c r="A738" t="s">
        <v>4647</v>
      </c>
      <c r="B738" s="3">
        <v>43508</v>
      </c>
      <c r="C738" t="s">
        <v>4648</v>
      </c>
      <c r="D738" t="s">
        <v>6143</v>
      </c>
      <c r="E738">
        <v>2</v>
      </c>
      <c r="F738" t="str">
        <f>_xlfn.XLOOKUP(C738,customers!$A$2:$A$1001,customers!$B$2:$B$1001,,0)</f>
        <v>Jarret Toye</v>
      </c>
      <c r="G738" t="str">
        <f>IF(_xlfn.XLOOKUP(orders!C738,customers!A737:A1737,customers!C737:C1737,,0) = 0, "", _xlfn.XLOOKUP(orders!C738,customers!A737:A1737,customers!C737:C1737,,0))</f>
        <v>jtoyekg@pinterest.com</v>
      </c>
      <c r="H738" t="str">
        <f>_xlfn.XLOOKUP(C738, customers!$A$1:$A$1001, customers!$G$1:$G$1001,,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4">
        <f>INDEX(products!$A$1:$G$49, MATCH(orders!$D738, products!$A$1:$A$49, 0), MATCH(orders!L$1, products!$A$1:$G$1, 0))</f>
        <v>12.95</v>
      </c>
      <c r="M738" s="4">
        <f t="shared" si="33"/>
        <v>25.9</v>
      </c>
      <c r="N738" t="str">
        <f t="shared" si="34"/>
        <v>Liberica</v>
      </c>
      <c r="O738" t="str">
        <f t="shared" si="35"/>
        <v>Dark</v>
      </c>
      <c r="P738" t="str">
        <f>_xlfn.XLOOKUP(Orders[[#This Row],[Customer ID]], customers!$A$1:$A$1001, customers!$I$1:$I$1001,, 0)</f>
        <v>Yes</v>
      </c>
    </row>
    <row r="739" spans="1:16" x14ac:dyDescent="0.3">
      <c r="A739" t="s">
        <v>4653</v>
      </c>
      <c r="B739" s="3">
        <v>44447</v>
      </c>
      <c r="C739" t="s">
        <v>4654</v>
      </c>
      <c r="D739" t="s">
        <v>6155</v>
      </c>
      <c r="E739">
        <v>5</v>
      </c>
      <c r="F739" t="str">
        <f>_xlfn.XLOOKUP(C739,customers!$A$2:$A$1001,customers!$B$2:$B$1001,,0)</f>
        <v>Carlie Linskill</v>
      </c>
      <c r="G739" t="str">
        <f>IF(_xlfn.XLOOKUP(orders!C739,customers!A738:A1738,customers!C738:C1738,,0) = 0, "", _xlfn.XLOOKUP(orders!C739,customers!A738:A1738,customers!C738:C1738,,0))</f>
        <v>clinskillkh@sphinn.com</v>
      </c>
      <c r="H739" t="str">
        <f>_xlfn.XLOOKUP(C739, customers!$A$1:$A$1001, customers!$G$1:$G$1001,,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4">
        <f>INDEX(products!$A$1:$G$49, MATCH(orders!$D739, products!$A$1:$A$49, 0), MATCH(orders!L$1, products!$A$1:$G$1, 0))</f>
        <v>11.25</v>
      </c>
      <c r="M739" s="4">
        <f t="shared" si="33"/>
        <v>56.25</v>
      </c>
      <c r="N739" t="str">
        <f t="shared" si="34"/>
        <v>Arabica</v>
      </c>
      <c r="O739" t="str">
        <f t="shared" si="35"/>
        <v>Medium</v>
      </c>
      <c r="P739" t="str">
        <f>_xlfn.XLOOKUP(Orders[[#This Row],[Customer ID]], customers!$A$1:$A$1001, customers!$I$1:$I$1001,, 0)</f>
        <v>No</v>
      </c>
    </row>
    <row r="740" spans="1:16" x14ac:dyDescent="0.3">
      <c r="A740" t="s">
        <v>4659</v>
      </c>
      <c r="B740" s="3">
        <v>43812</v>
      </c>
      <c r="C740" t="s">
        <v>4660</v>
      </c>
      <c r="D740" t="s">
        <v>6178</v>
      </c>
      <c r="E740">
        <v>3</v>
      </c>
      <c r="F740" t="str">
        <f>_xlfn.XLOOKUP(C740,customers!$A$2:$A$1001,customers!$B$2:$B$1001,,0)</f>
        <v>Natal Vigrass</v>
      </c>
      <c r="G740" t="str">
        <f>IF(_xlfn.XLOOKUP(orders!C740,customers!A739:A1739,customers!C739:C1739,,0) = 0, "", _xlfn.XLOOKUP(orders!C740,customers!A739:A1739,customers!C739:C1739,,0))</f>
        <v>nvigrasski@ezinearticles.com</v>
      </c>
      <c r="H740" t="str">
        <f>_xlfn.XLOOKUP(C740, customers!$A$1:$A$1001, customers!$G$1:$G$1001,,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4">
        <f>INDEX(products!$A$1:$G$49, MATCH(orders!$D740, products!$A$1:$A$49, 0), MATCH(orders!L$1, products!$A$1:$G$1, 0))</f>
        <v>3.5849999999999995</v>
      </c>
      <c r="M740" s="4">
        <f t="shared" si="33"/>
        <v>10.754999999999999</v>
      </c>
      <c r="N740" t="str">
        <f t="shared" si="34"/>
        <v>Robusta</v>
      </c>
      <c r="O740" t="str">
        <f t="shared" si="35"/>
        <v>Light</v>
      </c>
      <c r="P740" t="str">
        <f>_xlfn.XLOOKUP(Orders[[#This Row],[Customer ID]], customers!$A$1:$A$1001, customers!$I$1:$I$1001,, 0)</f>
        <v>No</v>
      </c>
    </row>
    <row r="741" spans="1:16" x14ac:dyDescent="0.3">
      <c r="A741" t="s">
        <v>4665</v>
      </c>
      <c r="B741" s="3">
        <v>44433</v>
      </c>
      <c r="C741" t="s">
        <v>4434</v>
      </c>
      <c r="D741" t="s">
        <v>6153</v>
      </c>
      <c r="E741">
        <v>5</v>
      </c>
      <c r="F741" t="str">
        <f>_xlfn.XLOOKUP(C741,customers!$A$2:$A$1001,customers!$B$2:$B$1001,,0)</f>
        <v>Jimmy Dymoke</v>
      </c>
      <c r="G741" t="e">
        <f>IF(_xlfn.XLOOKUP(orders!C741,customers!A740:A1740,customers!C740:C1740,,0) = 0, "", _xlfn.XLOOKUP(orders!C741,customers!A740:A1740,customers!C740:C1740,,0))</f>
        <v>#N/A</v>
      </c>
      <c r="H741" t="str">
        <f>_xlfn.XLOOKUP(C741, customers!$A$1:$A$1001, customers!$G$1:$G$1001,,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4">
        <f>INDEX(products!$A$1:$G$49, MATCH(orders!$D741, products!$A$1:$A$49, 0), MATCH(orders!L$1, products!$A$1:$G$1, 0))</f>
        <v>3.645</v>
      </c>
      <c r="M741" s="4">
        <f t="shared" si="33"/>
        <v>18.225000000000001</v>
      </c>
      <c r="N741" t="str">
        <f t="shared" si="34"/>
        <v>Excelsa</v>
      </c>
      <c r="O741" t="str">
        <f t="shared" si="35"/>
        <v>Dark</v>
      </c>
      <c r="P741" t="str">
        <f>_xlfn.XLOOKUP(Orders[[#This Row],[Customer ID]], customers!$A$1:$A$1001, customers!$I$1:$I$1001,, 0)</f>
        <v>No</v>
      </c>
    </row>
    <row r="742" spans="1:16" x14ac:dyDescent="0.3">
      <c r="A742" t="s">
        <v>4670</v>
      </c>
      <c r="B742" s="3">
        <v>44643</v>
      </c>
      <c r="C742" t="s">
        <v>4671</v>
      </c>
      <c r="D742" t="s">
        <v>6173</v>
      </c>
      <c r="E742">
        <v>4</v>
      </c>
      <c r="F742" t="str">
        <f>_xlfn.XLOOKUP(C742,customers!$A$2:$A$1001,customers!$B$2:$B$1001,,0)</f>
        <v>Kandace Cragell</v>
      </c>
      <c r="G742" t="str">
        <f>IF(_xlfn.XLOOKUP(orders!C742,customers!A741:A1741,customers!C741:C1741,,0) = 0, "", _xlfn.XLOOKUP(orders!C742,customers!A741:A1741,customers!C741:C1741,,0))</f>
        <v>kcragellkk@google.com</v>
      </c>
      <c r="H742" t="str">
        <f>_xlfn.XLOOKUP(C742, customers!$A$1:$A$1001, customers!$G$1:$G$1001,,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4">
        <f>INDEX(products!$A$1:$G$49, MATCH(orders!$D742, products!$A$1:$A$49, 0), MATCH(orders!L$1, products!$A$1:$G$1, 0))</f>
        <v>7.169999999999999</v>
      </c>
      <c r="M742" s="4">
        <f t="shared" si="33"/>
        <v>28.679999999999996</v>
      </c>
      <c r="N742" t="str">
        <f t="shared" si="34"/>
        <v>Robusta</v>
      </c>
      <c r="O742" t="str">
        <f t="shared" si="35"/>
        <v>Light</v>
      </c>
      <c r="P742" t="str">
        <f>_xlfn.XLOOKUP(Orders[[#This Row],[Customer ID]], customers!$A$1:$A$1001, customers!$I$1:$I$1001,, 0)</f>
        <v>No</v>
      </c>
    </row>
    <row r="743" spans="1:16" x14ac:dyDescent="0.3">
      <c r="A743" t="s">
        <v>4676</v>
      </c>
      <c r="B743" s="3">
        <v>43566</v>
      </c>
      <c r="C743" t="s">
        <v>4677</v>
      </c>
      <c r="D743" t="s">
        <v>6159</v>
      </c>
      <c r="E743">
        <v>2</v>
      </c>
      <c r="F743" t="str">
        <f>_xlfn.XLOOKUP(C743,customers!$A$2:$A$1001,customers!$B$2:$B$1001,,0)</f>
        <v>Lyon Ibert</v>
      </c>
      <c r="G743" t="str">
        <f>IF(_xlfn.XLOOKUP(orders!C743,customers!A742:A1742,customers!C742:C1742,,0) = 0, "", _xlfn.XLOOKUP(orders!C743,customers!A742:A1742,customers!C742:C1742,,0))</f>
        <v>libertkl@huffingtonpost.com</v>
      </c>
      <c r="H743" t="str">
        <f>_xlfn.XLOOKUP(C743, customers!$A$1:$A$1001, customers!$G$1:$G$1001,,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4">
        <f>INDEX(products!$A$1:$G$49, MATCH(orders!$D743, products!$A$1:$A$49, 0), MATCH(orders!L$1, products!$A$1:$G$1, 0))</f>
        <v>4.3650000000000002</v>
      </c>
      <c r="M743" s="4">
        <f t="shared" si="33"/>
        <v>8.73</v>
      </c>
      <c r="N743" t="str">
        <f t="shared" si="34"/>
        <v>Liberica</v>
      </c>
      <c r="O743" t="str">
        <f t="shared" si="35"/>
        <v>Medium</v>
      </c>
      <c r="P743" t="str">
        <f>_xlfn.XLOOKUP(Orders[[#This Row],[Customer ID]], customers!$A$1:$A$1001, customers!$I$1:$I$1001,, 0)</f>
        <v>No</v>
      </c>
    </row>
    <row r="744" spans="1:16" x14ac:dyDescent="0.3">
      <c r="A744" t="s">
        <v>4682</v>
      </c>
      <c r="B744" s="3">
        <v>44133</v>
      </c>
      <c r="C744" t="s">
        <v>4683</v>
      </c>
      <c r="D744" t="s">
        <v>6162</v>
      </c>
      <c r="E744">
        <v>4</v>
      </c>
      <c r="F744" t="str">
        <f>_xlfn.XLOOKUP(C744,customers!$A$2:$A$1001,customers!$B$2:$B$1001,,0)</f>
        <v>Reese Lidgey</v>
      </c>
      <c r="G744" t="str">
        <f>IF(_xlfn.XLOOKUP(orders!C744,customers!A743:A1743,customers!C743:C1743,,0) = 0, "", _xlfn.XLOOKUP(orders!C744,customers!A743:A1743,customers!C743:C1743,,0))</f>
        <v>rlidgeykm@vimeo.com</v>
      </c>
      <c r="H744" t="str">
        <f>_xlfn.XLOOKUP(C744, customers!$A$1:$A$1001, customers!$G$1:$G$1001,,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4">
        <f>INDEX(products!$A$1:$G$49, MATCH(orders!$D744, products!$A$1:$A$49, 0), MATCH(orders!L$1, products!$A$1:$G$1, 0))</f>
        <v>14.55</v>
      </c>
      <c r="M744" s="4">
        <f t="shared" si="33"/>
        <v>58.2</v>
      </c>
      <c r="N744" t="str">
        <f t="shared" si="34"/>
        <v>Liberica</v>
      </c>
      <c r="O744" t="str">
        <f t="shared" si="35"/>
        <v>Medium</v>
      </c>
      <c r="P744" t="str">
        <f>_xlfn.XLOOKUP(Orders[[#This Row],[Customer ID]], customers!$A$1:$A$1001, customers!$I$1:$I$1001,, 0)</f>
        <v>No</v>
      </c>
    </row>
    <row r="745" spans="1:16" x14ac:dyDescent="0.3">
      <c r="A745" t="s">
        <v>4688</v>
      </c>
      <c r="B745" s="3">
        <v>44042</v>
      </c>
      <c r="C745" t="s">
        <v>4689</v>
      </c>
      <c r="D745" t="s">
        <v>6158</v>
      </c>
      <c r="E745">
        <v>3</v>
      </c>
      <c r="F745" t="str">
        <f>_xlfn.XLOOKUP(C745,customers!$A$2:$A$1001,customers!$B$2:$B$1001,,0)</f>
        <v>Tersina Castagne</v>
      </c>
      <c r="G745" t="str">
        <f>IF(_xlfn.XLOOKUP(orders!C745,customers!A744:A1744,customers!C744:C1744,,0) = 0, "", _xlfn.XLOOKUP(orders!C745,customers!A744:A1744,customers!C744:C1744,,0))</f>
        <v>tcastagnekn@wikia.com</v>
      </c>
      <c r="H745" t="str">
        <f>_xlfn.XLOOKUP(C745, customers!$A$1:$A$1001, customers!$G$1:$G$1001,,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4">
        <f>INDEX(products!$A$1:$G$49, MATCH(orders!$D745, products!$A$1:$A$49, 0), MATCH(orders!L$1, products!$A$1:$G$1, 0))</f>
        <v>5.97</v>
      </c>
      <c r="M745" s="4">
        <f t="shared" si="33"/>
        <v>17.91</v>
      </c>
      <c r="N745" t="str">
        <f t="shared" si="34"/>
        <v>Arabica</v>
      </c>
      <c r="O745" t="str">
        <f t="shared" si="35"/>
        <v>Dark</v>
      </c>
      <c r="P745" t="str">
        <f>_xlfn.XLOOKUP(Orders[[#This Row],[Customer ID]], customers!$A$1:$A$1001, customers!$I$1:$I$1001,, 0)</f>
        <v>No</v>
      </c>
    </row>
    <row r="746" spans="1:16" x14ac:dyDescent="0.3">
      <c r="A746" t="s">
        <v>4694</v>
      </c>
      <c r="B746" s="3">
        <v>43539</v>
      </c>
      <c r="C746" t="s">
        <v>4695</v>
      </c>
      <c r="D746" t="s">
        <v>6174</v>
      </c>
      <c r="E746">
        <v>6</v>
      </c>
      <c r="F746" t="str">
        <f>_xlfn.XLOOKUP(C746,customers!$A$2:$A$1001,customers!$B$2:$B$1001,,0)</f>
        <v>Samuele Klaaassen</v>
      </c>
      <c r="G746" t="str">
        <f>IF(_xlfn.XLOOKUP(orders!C746,customers!A745:A1745,customers!C745:C1745,,0) = 0, "", _xlfn.XLOOKUP(orders!C746,customers!A745:A1745,customers!C745:C1745,,0))</f>
        <v/>
      </c>
      <c r="H746" t="str">
        <f>_xlfn.XLOOKUP(C746, customers!$A$1:$A$1001, customers!$G$1:$G$1001,,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4">
        <f>INDEX(products!$A$1:$G$49, MATCH(orders!$D746, products!$A$1:$A$49, 0), MATCH(orders!L$1, products!$A$1:$G$1, 0))</f>
        <v>2.9849999999999999</v>
      </c>
      <c r="M746" s="4">
        <f t="shared" si="33"/>
        <v>17.91</v>
      </c>
      <c r="N746" t="str">
        <f t="shared" si="34"/>
        <v>Robusta</v>
      </c>
      <c r="O746" t="str">
        <f t="shared" si="35"/>
        <v>Medium</v>
      </c>
      <c r="P746" t="str">
        <f>_xlfn.XLOOKUP(Orders[[#This Row],[Customer ID]], customers!$A$1:$A$1001, customers!$I$1:$I$1001,, 0)</f>
        <v>Yes</v>
      </c>
    </row>
    <row r="747" spans="1:16" x14ac:dyDescent="0.3">
      <c r="A747" t="s">
        <v>4699</v>
      </c>
      <c r="B747" s="3">
        <v>44557</v>
      </c>
      <c r="C747" t="s">
        <v>4700</v>
      </c>
      <c r="D747" t="s">
        <v>6144</v>
      </c>
      <c r="E747">
        <v>2</v>
      </c>
      <c r="F747" t="str">
        <f>_xlfn.XLOOKUP(C747,customers!$A$2:$A$1001,customers!$B$2:$B$1001,,0)</f>
        <v>Jordana Halden</v>
      </c>
      <c r="G747" t="str">
        <f>IF(_xlfn.XLOOKUP(orders!C747,customers!A746:A1746,customers!C746:C1746,,0) = 0, "", _xlfn.XLOOKUP(orders!C747,customers!A746:A1746,customers!C746:C1746,,0))</f>
        <v>jhaldenkp@comcast.net</v>
      </c>
      <c r="H747" t="str">
        <f>_xlfn.XLOOKUP(C747, customers!$A$1:$A$1001, customers!$G$1:$G$1001,,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4">
        <f>INDEX(products!$A$1:$G$49, MATCH(orders!$D747, products!$A$1:$A$49, 0), MATCH(orders!L$1, products!$A$1:$G$1, 0))</f>
        <v>7.29</v>
      </c>
      <c r="M747" s="4">
        <f t="shared" si="33"/>
        <v>14.58</v>
      </c>
      <c r="N747" t="str">
        <f t="shared" si="34"/>
        <v>Excelsa</v>
      </c>
      <c r="O747" t="str">
        <f t="shared" si="35"/>
        <v>Dark</v>
      </c>
      <c r="P747" t="str">
        <f>_xlfn.XLOOKUP(Orders[[#This Row],[Customer ID]], customers!$A$1:$A$1001, customers!$I$1:$I$1001,, 0)</f>
        <v>No</v>
      </c>
    </row>
    <row r="748" spans="1:16" x14ac:dyDescent="0.3">
      <c r="A748" t="s">
        <v>4705</v>
      </c>
      <c r="B748" s="3">
        <v>43741</v>
      </c>
      <c r="C748" t="s">
        <v>4706</v>
      </c>
      <c r="D748" t="s">
        <v>6155</v>
      </c>
      <c r="E748">
        <v>3</v>
      </c>
      <c r="F748" t="str">
        <f>_xlfn.XLOOKUP(C748,customers!$A$2:$A$1001,customers!$B$2:$B$1001,,0)</f>
        <v>Hussein Olliff</v>
      </c>
      <c r="G748" t="str">
        <f>IF(_xlfn.XLOOKUP(orders!C748,customers!A747:A1747,customers!C747:C1747,,0) = 0, "", _xlfn.XLOOKUP(orders!C748,customers!A747:A1747,customers!C747:C1747,,0))</f>
        <v>holliffkq@sciencedirect.com</v>
      </c>
      <c r="H748" t="str">
        <f>_xlfn.XLOOKUP(C748, customers!$A$1:$A$1001, customers!$G$1:$G$1001,,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4">
        <f>INDEX(products!$A$1:$G$49, MATCH(orders!$D748, products!$A$1:$A$49, 0), MATCH(orders!L$1, products!$A$1:$G$1, 0))</f>
        <v>11.25</v>
      </c>
      <c r="M748" s="4">
        <f t="shared" si="33"/>
        <v>33.75</v>
      </c>
      <c r="N748" t="str">
        <f t="shared" si="34"/>
        <v>Arabica</v>
      </c>
      <c r="O748" t="str">
        <f t="shared" si="35"/>
        <v>Medium</v>
      </c>
      <c r="P748" t="str">
        <f>_xlfn.XLOOKUP(Orders[[#This Row],[Customer ID]], customers!$A$1:$A$1001, customers!$I$1:$I$1001,, 0)</f>
        <v>No</v>
      </c>
    </row>
    <row r="749" spans="1:16" x14ac:dyDescent="0.3">
      <c r="A749" t="s">
        <v>4711</v>
      </c>
      <c r="B749" s="3">
        <v>43501</v>
      </c>
      <c r="C749" t="s">
        <v>4712</v>
      </c>
      <c r="D749" t="s">
        <v>6160</v>
      </c>
      <c r="E749">
        <v>4</v>
      </c>
      <c r="F749" t="str">
        <f>_xlfn.XLOOKUP(C749,customers!$A$2:$A$1001,customers!$B$2:$B$1001,,0)</f>
        <v>Teddi Quadri</v>
      </c>
      <c r="G749" t="str">
        <f>IF(_xlfn.XLOOKUP(orders!C749,customers!A748:A1748,customers!C748:C1748,,0) = 0, "", _xlfn.XLOOKUP(orders!C749,customers!A748:A1748,customers!C748:C1748,,0))</f>
        <v>tquadrikr@opensource.org</v>
      </c>
      <c r="H749" t="str">
        <f>_xlfn.XLOOKUP(C749, customers!$A$1:$A$1001, customers!$G$1:$G$1001,,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4">
        <f>INDEX(products!$A$1:$G$49, MATCH(orders!$D749, products!$A$1:$A$49, 0), MATCH(orders!L$1, products!$A$1:$G$1, 0))</f>
        <v>8.73</v>
      </c>
      <c r="M749" s="4">
        <f t="shared" si="33"/>
        <v>34.92</v>
      </c>
      <c r="N749" t="str">
        <f t="shared" si="34"/>
        <v>Liberica</v>
      </c>
      <c r="O749" t="str">
        <f t="shared" si="35"/>
        <v>Medium</v>
      </c>
      <c r="P749" t="str">
        <f>_xlfn.XLOOKUP(Orders[[#This Row],[Customer ID]], customers!$A$1:$A$1001, customers!$I$1:$I$1001,, 0)</f>
        <v>Yes</v>
      </c>
    </row>
    <row r="750" spans="1:16" x14ac:dyDescent="0.3">
      <c r="A750" t="s">
        <v>4717</v>
      </c>
      <c r="B750" s="3">
        <v>44074</v>
      </c>
      <c r="C750" t="s">
        <v>4718</v>
      </c>
      <c r="D750" t="s">
        <v>6144</v>
      </c>
      <c r="E750">
        <v>2</v>
      </c>
      <c r="F750" t="str">
        <f>_xlfn.XLOOKUP(C750,customers!$A$2:$A$1001,customers!$B$2:$B$1001,,0)</f>
        <v>Felita Eshmade</v>
      </c>
      <c r="G750" t="str">
        <f>IF(_xlfn.XLOOKUP(orders!C750,customers!A749:A1749,customers!C749:C1749,,0) = 0, "", _xlfn.XLOOKUP(orders!C750,customers!A749:A1749,customers!C749:C1749,,0))</f>
        <v>feshmadeks@umn.edu</v>
      </c>
      <c r="H750" t="str">
        <f>_xlfn.XLOOKUP(C750, customers!$A$1:$A$1001, customers!$G$1:$G$1001,,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4">
        <f>INDEX(products!$A$1:$G$49, MATCH(orders!$D750, products!$A$1:$A$49, 0), MATCH(orders!L$1, products!$A$1:$G$1, 0))</f>
        <v>7.29</v>
      </c>
      <c r="M750" s="4">
        <f t="shared" si="33"/>
        <v>14.58</v>
      </c>
      <c r="N750" t="str">
        <f t="shared" si="34"/>
        <v>Excelsa</v>
      </c>
      <c r="O750" t="str">
        <f t="shared" si="35"/>
        <v>Dark</v>
      </c>
      <c r="P750" t="str">
        <f>_xlfn.XLOOKUP(Orders[[#This Row],[Customer ID]], customers!$A$1:$A$1001, customers!$I$1:$I$1001,, 0)</f>
        <v>No</v>
      </c>
    </row>
    <row r="751" spans="1:16" x14ac:dyDescent="0.3">
      <c r="A751" t="s">
        <v>4723</v>
      </c>
      <c r="B751" s="3">
        <v>44209</v>
      </c>
      <c r="C751" t="s">
        <v>4724</v>
      </c>
      <c r="D751" t="s">
        <v>6163</v>
      </c>
      <c r="E751">
        <v>2</v>
      </c>
      <c r="F751" t="str">
        <f>_xlfn.XLOOKUP(C751,customers!$A$2:$A$1001,customers!$B$2:$B$1001,,0)</f>
        <v>Melodie OIlier</v>
      </c>
      <c r="G751" t="str">
        <f>IF(_xlfn.XLOOKUP(orders!C751,customers!A750:A1750,customers!C750:C1750,,0) = 0, "", _xlfn.XLOOKUP(orders!C751,customers!A750:A1750,customers!C750:C1750,,0))</f>
        <v>moilierkt@paginegialle.it</v>
      </c>
      <c r="H751" t="str">
        <f>_xlfn.XLOOKUP(C751, customers!$A$1:$A$1001, customers!$G$1:$G$1001,,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4">
        <f>INDEX(products!$A$1:$G$49, MATCH(orders!$D751, products!$A$1:$A$49, 0), MATCH(orders!L$1, products!$A$1:$G$1, 0))</f>
        <v>2.6849999999999996</v>
      </c>
      <c r="M751" s="4">
        <f t="shared" si="33"/>
        <v>5.3699999999999992</v>
      </c>
      <c r="N751" t="str">
        <f t="shared" si="34"/>
        <v>Robusta</v>
      </c>
      <c r="O751" t="str">
        <f t="shared" si="35"/>
        <v>Dark</v>
      </c>
      <c r="P751" t="str">
        <f>_xlfn.XLOOKUP(Orders[[#This Row],[Customer ID]], customers!$A$1:$A$1001, customers!$I$1:$I$1001,, 0)</f>
        <v>Yes</v>
      </c>
    </row>
    <row r="752" spans="1:16" x14ac:dyDescent="0.3">
      <c r="A752" t="s">
        <v>4730</v>
      </c>
      <c r="B752" s="3">
        <v>44277</v>
      </c>
      <c r="C752" t="s">
        <v>4731</v>
      </c>
      <c r="D752" t="s">
        <v>6146</v>
      </c>
      <c r="E752">
        <v>1</v>
      </c>
      <c r="F752" t="str">
        <f>_xlfn.XLOOKUP(C752,customers!$A$2:$A$1001,customers!$B$2:$B$1001,,0)</f>
        <v>Hazel Iacopini</v>
      </c>
      <c r="G752" t="str">
        <f>IF(_xlfn.XLOOKUP(orders!C752,customers!A751:A1751,customers!C751:C1751,,0) = 0, "", _xlfn.XLOOKUP(orders!C752,customers!A751:A1751,customers!C751:C1751,,0))</f>
        <v/>
      </c>
      <c r="H752" t="str">
        <f>_xlfn.XLOOKUP(C752, customers!$A$1:$A$1001, customers!$G$1:$G$1001,,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4">
        <f>INDEX(products!$A$1:$G$49, MATCH(orders!$D752, products!$A$1:$A$49, 0), MATCH(orders!L$1, products!$A$1:$G$1, 0))</f>
        <v>5.97</v>
      </c>
      <c r="M752" s="4">
        <f t="shared" si="33"/>
        <v>5.97</v>
      </c>
      <c r="N752" t="str">
        <f t="shared" si="34"/>
        <v>Robusta</v>
      </c>
      <c r="O752" t="str">
        <f t="shared" si="35"/>
        <v>Medium</v>
      </c>
      <c r="P752" t="str">
        <f>_xlfn.XLOOKUP(Orders[[#This Row],[Customer ID]], customers!$A$1:$A$1001, customers!$I$1:$I$1001,, 0)</f>
        <v>Yes</v>
      </c>
    </row>
    <row r="753" spans="1:16" x14ac:dyDescent="0.3">
      <c r="A753" t="s">
        <v>4735</v>
      </c>
      <c r="B753" s="3">
        <v>43847</v>
      </c>
      <c r="C753" t="s">
        <v>4736</v>
      </c>
      <c r="D753" t="s">
        <v>6161</v>
      </c>
      <c r="E753">
        <v>2</v>
      </c>
      <c r="F753" t="str">
        <f>_xlfn.XLOOKUP(C753,customers!$A$2:$A$1001,customers!$B$2:$B$1001,,0)</f>
        <v>Vinny Shoebotham</v>
      </c>
      <c r="G753" t="str">
        <f>IF(_xlfn.XLOOKUP(orders!C753,customers!A752:A1752,customers!C752:C1752,,0) = 0, "", _xlfn.XLOOKUP(orders!C753,customers!A752:A1752,customers!C752:C1752,,0))</f>
        <v>vshoebothamkv@redcross.org</v>
      </c>
      <c r="H753" t="str">
        <f>_xlfn.XLOOKUP(C753, customers!$A$1:$A$1001, customers!$G$1:$G$1001,,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4">
        <f>INDEX(products!$A$1:$G$49, MATCH(orders!$D753, products!$A$1:$A$49, 0), MATCH(orders!L$1, products!$A$1:$G$1, 0))</f>
        <v>9.51</v>
      </c>
      <c r="M753" s="4">
        <f t="shared" si="33"/>
        <v>19.02</v>
      </c>
      <c r="N753" t="str">
        <f t="shared" si="34"/>
        <v>Liberica</v>
      </c>
      <c r="O753" t="str">
        <f t="shared" si="35"/>
        <v>Light</v>
      </c>
      <c r="P753" t="str">
        <f>_xlfn.XLOOKUP(Orders[[#This Row],[Customer ID]], customers!$A$1:$A$1001, customers!$I$1:$I$1001,, 0)</f>
        <v>No</v>
      </c>
    </row>
    <row r="754" spans="1:16" x14ac:dyDescent="0.3">
      <c r="A754" t="s">
        <v>4741</v>
      </c>
      <c r="B754" s="3">
        <v>43648</v>
      </c>
      <c r="C754" t="s">
        <v>4742</v>
      </c>
      <c r="D754" t="s">
        <v>6141</v>
      </c>
      <c r="E754">
        <v>2</v>
      </c>
      <c r="F754" t="str">
        <f>_xlfn.XLOOKUP(C754,customers!$A$2:$A$1001,customers!$B$2:$B$1001,,0)</f>
        <v>Bran Sterke</v>
      </c>
      <c r="G754" t="str">
        <f>IF(_xlfn.XLOOKUP(orders!C754,customers!A753:A1753,customers!C753:C1753,,0) = 0, "", _xlfn.XLOOKUP(orders!C754,customers!A753:A1753,customers!C753:C1753,,0))</f>
        <v>bsterkekw@biblegateway.com</v>
      </c>
      <c r="H754" t="str">
        <f>_xlfn.XLOOKUP(C754, customers!$A$1:$A$1001, customers!$G$1:$G$1001,,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4">
        <f>INDEX(products!$A$1:$G$49, MATCH(orders!$D754, products!$A$1:$A$49, 0), MATCH(orders!L$1, products!$A$1:$G$1, 0))</f>
        <v>13.75</v>
      </c>
      <c r="M754" s="4">
        <f t="shared" si="33"/>
        <v>27.5</v>
      </c>
      <c r="N754" t="str">
        <f t="shared" si="34"/>
        <v>Excelsa</v>
      </c>
      <c r="O754" t="str">
        <f t="shared" si="35"/>
        <v>Medium</v>
      </c>
      <c r="P754" t="str">
        <f>_xlfn.XLOOKUP(Orders[[#This Row],[Customer ID]], customers!$A$1:$A$1001, customers!$I$1:$I$1001,, 0)</f>
        <v>Yes</v>
      </c>
    </row>
    <row r="755" spans="1:16" x14ac:dyDescent="0.3">
      <c r="A755" t="s">
        <v>4747</v>
      </c>
      <c r="B755" s="3">
        <v>44704</v>
      </c>
      <c r="C755" t="s">
        <v>4748</v>
      </c>
      <c r="D755" t="s">
        <v>6158</v>
      </c>
      <c r="E755">
        <v>5</v>
      </c>
      <c r="F755" t="str">
        <f>_xlfn.XLOOKUP(C755,customers!$A$2:$A$1001,customers!$B$2:$B$1001,,0)</f>
        <v>Simone Capon</v>
      </c>
      <c r="G755" t="str">
        <f>IF(_xlfn.XLOOKUP(orders!C755,customers!A754:A1754,customers!C754:C1754,,0) = 0, "", _xlfn.XLOOKUP(orders!C755,customers!A754:A1754,customers!C754:C1754,,0))</f>
        <v>scaponkx@craigslist.org</v>
      </c>
      <c r="H755" t="str">
        <f>_xlfn.XLOOKUP(C755, customers!$A$1:$A$1001, customers!$G$1:$G$1001,,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4">
        <f>INDEX(products!$A$1:$G$49, MATCH(orders!$D755, products!$A$1:$A$49, 0), MATCH(orders!L$1, products!$A$1:$G$1, 0))</f>
        <v>5.97</v>
      </c>
      <c r="M755" s="4">
        <f t="shared" si="33"/>
        <v>29.849999999999998</v>
      </c>
      <c r="N755" t="str">
        <f t="shared" si="34"/>
        <v>Arabica</v>
      </c>
      <c r="O755" t="str">
        <f t="shared" si="35"/>
        <v>Dark</v>
      </c>
      <c r="P755" t="str">
        <f>_xlfn.XLOOKUP(Orders[[#This Row],[Customer ID]], customers!$A$1:$A$1001, customers!$I$1:$I$1001,, 0)</f>
        <v>No</v>
      </c>
    </row>
    <row r="756" spans="1:16" x14ac:dyDescent="0.3">
      <c r="A756" t="s">
        <v>4753</v>
      </c>
      <c r="B756" s="3">
        <v>44726</v>
      </c>
      <c r="C756" t="s">
        <v>4434</v>
      </c>
      <c r="D756" t="s">
        <v>6154</v>
      </c>
      <c r="E756">
        <v>6</v>
      </c>
      <c r="F756" t="str">
        <f>_xlfn.XLOOKUP(C756,customers!$A$2:$A$1001,customers!$B$2:$B$1001,,0)</f>
        <v>Jimmy Dymoke</v>
      </c>
      <c r="G756" t="e">
        <f>IF(_xlfn.XLOOKUP(orders!C756,customers!A755:A1755,customers!C755:C1755,,0) = 0, "", _xlfn.XLOOKUP(orders!C756,customers!A755:A1755,customers!C755:C1755,,0))</f>
        <v>#N/A</v>
      </c>
      <c r="H756" t="str">
        <f>_xlfn.XLOOKUP(C756, customers!$A$1:$A$1001, customers!$G$1:$G$1001,,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4">
        <f>INDEX(products!$A$1:$G$49, MATCH(orders!$D756, products!$A$1:$A$49, 0), MATCH(orders!L$1, products!$A$1:$G$1, 0))</f>
        <v>2.9849999999999999</v>
      </c>
      <c r="M756" s="4">
        <f t="shared" si="33"/>
        <v>17.91</v>
      </c>
      <c r="N756" t="str">
        <f t="shared" si="34"/>
        <v>Arabica</v>
      </c>
      <c r="O756" t="str">
        <f t="shared" si="35"/>
        <v>Dark</v>
      </c>
      <c r="P756" t="str">
        <f>_xlfn.XLOOKUP(Orders[[#This Row],[Customer ID]], customers!$A$1:$A$1001, customers!$I$1:$I$1001,, 0)</f>
        <v>No</v>
      </c>
    </row>
    <row r="757" spans="1:16" x14ac:dyDescent="0.3">
      <c r="A757" t="s">
        <v>4758</v>
      </c>
      <c r="B757" s="3">
        <v>44397</v>
      </c>
      <c r="C757" t="s">
        <v>4759</v>
      </c>
      <c r="D757" t="s">
        <v>6145</v>
      </c>
      <c r="E757">
        <v>6</v>
      </c>
      <c r="F757" t="str">
        <f>_xlfn.XLOOKUP(C757,customers!$A$2:$A$1001,customers!$B$2:$B$1001,,0)</f>
        <v>Foster Constance</v>
      </c>
      <c r="G757" t="str">
        <f>IF(_xlfn.XLOOKUP(orders!C757,customers!A756:A1756,customers!C756:C1756,,0) = 0, "", _xlfn.XLOOKUP(orders!C757,customers!A756:A1756,customers!C756:C1756,,0))</f>
        <v>fconstancekz@ifeng.com</v>
      </c>
      <c r="H757" t="str">
        <f>_xlfn.XLOOKUP(C757, customers!$A$1:$A$1001, customers!$G$1:$G$1001,,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4">
        <f>INDEX(products!$A$1:$G$49, MATCH(orders!$D757, products!$A$1:$A$49, 0), MATCH(orders!L$1, products!$A$1:$G$1, 0))</f>
        <v>4.7549999999999999</v>
      </c>
      <c r="M757" s="4">
        <f t="shared" si="33"/>
        <v>28.53</v>
      </c>
      <c r="N757" t="str">
        <f t="shared" si="34"/>
        <v>Liberica</v>
      </c>
      <c r="O757" t="str">
        <f t="shared" si="35"/>
        <v>Light</v>
      </c>
      <c r="P757" t="str">
        <f>_xlfn.XLOOKUP(Orders[[#This Row],[Customer ID]], customers!$A$1:$A$1001, customers!$I$1:$I$1001,, 0)</f>
        <v>No</v>
      </c>
    </row>
    <row r="758" spans="1:16" x14ac:dyDescent="0.3">
      <c r="A758" t="s">
        <v>4764</v>
      </c>
      <c r="B758" s="3">
        <v>44715</v>
      </c>
      <c r="C758" t="s">
        <v>4765</v>
      </c>
      <c r="D758" t="s">
        <v>6177</v>
      </c>
      <c r="E758">
        <v>4</v>
      </c>
      <c r="F758" t="str">
        <f>_xlfn.XLOOKUP(C758,customers!$A$2:$A$1001,customers!$B$2:$B$1001,,0)</f>
        <v>Fernando Sulman</v>
      </c>
      <c r="G758" t="str">
        <f>IF(_xlfn.XLOOKUP(orders!C758,customers!A757:A1757,customers!C757:C1757,,0) = 0, "", _xlfn.XLOOKUP(orders!C758,customers!A757:A1757,customers!C757:C1757,,0))</f>
        <v>fsulmanl0@washington.edu</v>
      </c>
      <c r="H758" t="str">
        <f>_xlfn.XLOOKUP(C758, customers!$A$1:$A$1001, customers!$G$1:$G$1001,,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4">
        <f>INDEX(products!$A$1:$G$49, MATCH(orders!$D758, products!$A$1:$A$49, 0), MATCH(orders!L$1, products!$A$1:$G$1, 0))</f>
        <v>8.9499999999999993</v>
      </c>
      <c r="M758" s="4">
        <f t="shared" si="33"/>
        <v>35.799999999999997</v>
      </c>
      <c r="N758" t="str">
        <f t="shared" si="34"/>
        <v>Robusta</v>
      </c>
      <c r="O758" t="str">
        <f t="shared" si="35"/>
        <v>Dark</v>
      </c>
      <c r="P758" t="str">
        <f>_xlfn.XLOOKUP(Orders[[#This Row],[Customer ID]], customers!$A$1:$A$1001, customers!$I$1:$I$1001,, 0)</f>
        <v>Yes</v>
      </c>
    </row>
    <row r="759" spans="1:16" x14ac:dyDescent="0.3">
      <c r="A759" t="s">
        <v>4770</v>
      </c>
      <c r="B759" s="3">
        <v>43977</v>
      </c>
      <c r="C759" t="s">
        <v>4771</v>
      </c>
      <c r="D759" t="s">
        <v>6158</v>
      </c>
      <c r="E759">
        <v>3</v>
      </c>
      <c r="F759" t="str">
        <f>_xlfn.XLOOKUP(C759,customers!$A$2:$A$1001,customers!$B$2:$B$1001,,0)</f>
        <v>Dorotea Hollyman</v>
      </c>
      <c r="G759" t="str">
        <f>IF(_xlfn.XLOOKUP(orders!C759,customers!A758:A1758,customers!C758:C1758,,0) = 0, "", _xlfn.XLOOKUP(orders!C759,customers!A758:A1758,customers!C758:C1758,,0))</f>
        <v>dhollymanl1@ibm.com</v>
      </c>
      <c r="H759" t="str">
        <f>_xlfn.XLOOKUP(C759, customers!$A$1:$A$1001, customers!$G$1:$G$1001,,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4">
        <f>INDEX(products!$A$1:$G$49, MATCH(orders!$D759, products!$A$1:$A$49, 0), MATCH(orders!L$1, products!$A$1:$G$1, 0))</f>
        <v>5.97</v>
      </c>
      <c r="M759" s="4">
        <f t="shared" si="33"/>
        <v>17.91</v>
      </c>
      <c r="N759" t="str">
        <f t="shared" si="34"/>
        <v>Arabica</v>
      </c>
      <c r="O759" t="str">
        <f t="shared" si="35"/>
        <v>Dark</v>
      </c>
      <c r="P759" t="str">
        <f>_xlfn.XLOOKUP(Orders[[#This Row],[Customer ID]], customers!$A$1:$A$1001, customers!$I$1:$I$1001,, 0)</f>
        <v>Yes</v>
      </c>
    </row>
    <row r="760" spans="1:16" x14ac:dyDescent="0.3">
      <c r="A760" t="s">
        <v>4776</v>
      </c>
      <c r="B760" s="3">
        <v>43672</v>
      </c>
      <c r="C760" t="s">
        <v>4777</v>
      </c>
      <c r="D760" t="s">
        <v>6177</v>
      </c>
      <c r="E760">
        <v>1</v>
      </c>
      <c r="F760" t="str">
        <f>_xlfn.XLOOKUP(C760,customers!$A$2:$A$1001,customers!$B$2:$B$1001,,0)</f>
        <v>Lorelei Nardoni</v>
      </c>
      <c r="G760" t="str">
        <f>IF(_xlfn.XLOOKUP(orders!C760,customers!A759:A1759,customers!C759:C1759,,0) = 0, "", _xlfn.XLOOKUP(orders!C760,customers!A759:A1759,customers!C759:C1759,,0))</f>
        <v>lnardonil2@hao123.com</v>
      </c>
      <c r="H760" t="str">
        <f>_xlfn.XLOOKUP(C760, customers!$A$1:$A$1001, customers!$G$1:$G$1001,,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4">
        <f>INDEX(products!$A$1:$G$49, MATCH(orders!$D760, products!$A$1:$A$49, 0), MATCH(orders!L$1, products!$A$1:$G$1, 0))</f>
        <v>8.9499999999999993</v>
      </c>
      <c r="M760" s="4">
        <f t="shared" si="33"/>
        <v>8.9499999999999993</v>
      </c>
      <c r="N760" t="str">
        <f t="shared" si="34"/>
        <v>Robusta</v>
      </c>
      <c r="O760" t="str">
        <f t="shared" si="35"/>
        <v>Dark</v>
      </c>
      <c r="P760" t="str">
        <f>_xlfn.XLOOKUP(Orders[[#This Row],[Customer ID]], customers!$A$1:$A$1001, customers!$I$1:$I$1001,, 0)</f>
        <v>No</v>
      </c>
    </row>
    <row r="761" spans="1:16" x14ac:dyDescent="0.3">
      <c r="A761" t="s">
        <v>4781</v>
      </c>
      <c r="B761" s="3">
        <v>44126</v>
      </c>
      <c r="C761" t="s">
        <v>4782</v>
      </c>
      <c r="D761" t="s">
        <v>6165</v>
      </c>
      <c r="E761">
        <v>1</v>
      </c>
      <c r="F761" t="str">
        <f>_xlfn.XLOOKUP(C761,customers!$A$2:$A$1001,customers!$B$2:$B$1001,,0)</f>
        <v>Dallas Yarham</v>
      </c>
      <c r="G761" t="str">
        <f>IF(_xlfn.XLOOKUP(orders!C761,customers!A760:A1760,customers!C760:C1760,,0) = 0, "", _xlfn.XLOOKUP(orders!C761,customers!A760:A1760,customers!C760:C1760,,0))</f>
        <v>dyarhaml3@moonfruit.com</v>
      </c>
      <c r="H761" t="str">
        <f>_xlfn.XLOOKUP(C761, customers!$A$1:$A$1001, customers!$G$1:$G$1001,,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4">
        <f>INDEX(products!$A$1:$G$49, MATCH(orders!$D761, products!$A$1:$A$49, 0), MATCH(orders!L$1, products!$A$1:$G$1, 0))</f>
        <v>29.784999999999997</v>
      </c>
      <c r="M761" s="4">
        <f t="shared" si="33"/>
        <v>29.784999999999997</v>
      </c>
      <c r="N761" t="str">
        <f t="shared" si="34"/>
        <v>Liberica</v>
      </c>
      <c r="O761" t="str">
        <f t="shared" si="35"/>
        <v>Dark</v>
      </c>
      <c r="P761" t="str">
        <f>_xlfn.XLOOKUP(Orders[[#This Row],[Customer ID]], customers!$A$1:$A$1001, customers!$I$1:$I$1001,, 0)</f>
        <v>Yes</v>
      </c>
    </row>
    <row r="762" spans="1:16" x14ac:dyDescent="0.3">
      <c r="A762" t="s">
        <v>4787</v>
      </c>
      <c r="B762" s="3">
        <v>44189</v>
      </c>
      <c r="C762" t="s">
        <v>4788</v>
      </c>
      <c r="D762" t="s">
        <v>6176</v>
      </c>
      <c r="E762">
        <v>5</v>
      </c>
      <c r="F762" t="str">
        <f>_xlfn.XLOOKUP(C762,customers!$A$2:$A$1001,customers!$B$2:$B$1001,,0)</f>
        <v>Arlana Ferrea</v>
      </c>
      <c r="G762" t="str">
        <f>IF(_xlfn.XLOOKUP(orders!C762,customers!A761:A1761,customers!C761:C1761,,0) = 0, "", _xlfn.XLOOKUP(orders!C762,customers!A761:A1761,customers!C761:C1761,,0))</f>
        <v>aferreal4@wikia.com</v>
      </c>
      <c r="H762" t="str">
        <f>_xlfn.XLOOKUP(C762, customers!$A$1:$A$1001, customers!$G$1:$G$1001,,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4">
        <f>INDEX(products!$A$1:$G$49, MATCH(orders!$D762, products!$A$1:$A$49, 0), MATCH(orders!L$1, products!$A$1:$G$1, 0))</f>
        <v>8.91</v>
      </c>
      <c r="M762" s="4">
        <f t="shared" si="33"/>
        <v>44.55</v>
      </c>
      <c r="N762" t="str">
        <f t="shared" si="34"/>
        <v>Excelsa</v>
      </c>
      <c r="O762" t="str">
        <f t="shared" si="35"/>
        <v>Light</v>
      </c>
      <c r="P762" t="str">
        <f>_xlfn.XLOOKUP(Orders[[#This Row],[Customer ID]], customers!$A$1:$A$1001, customers!$I$1:$I$1001,, 0)</f>
        <v>No</v>
      </c>
    </row>
    <row r="763" spans="1:16" x14ac:dyDescent="0.3">
      <c r="A763" t="s">
        <v>4792</v>
      </c>
      <c r="B763" s="3">
        <v>43714</v>
      </c>
      <c r="C763" t="s">
        <v>4793</v>
      </c>
      <c r="D763" t="s">
        <v>6171</v>
      </c>
      <c r="E763">
        <v>6</v>
      </c>
      <c r="F763" t="str">
        <f>_xlfn.XLOOKUP(C763,customers!$A$2:$A$1001,customers!$B$2:$B$1001,,0)</f>
        <v>Chuck Kendrick</v>
      </c>
      <c r="G763" t="str">
        <f>IF(_xlfn.XLOOKUP(orders!C763,customers!A762:A1762,customers!C762:C1762,,0) = 0, "", _xlfn.XLOOKUP(orders!C763,customers!A762:A1762,customers!C762:C1762,,0))</f>
        <v>ckendrickl5@webnode.com</v>
      </c>
      <c r="H763" t="str">
        <f>_xlfn.XLOOKUP(C763, customers!$A$1:$A$1001, customers!$G$1:$G$1001,,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4">
        <f>INDEX(products!$A$1:$G$49, MATCH(orders!$D763, products!$A$1:$A$49, 0), MATCH(orders!L$1, products!$A$1:$G$1, 0))</f>
        <v>14.85</v>
      </c>
      <c r="M763" s="4">
        <f t="shared" si="33"/>
        <v>89.1</v>
      </c>
      <c r="N763" t="str">
        <f t="shared" si="34"/>
        <v>Excelsa</v>
      </c>
      <c r="O763" t="str">
        <f t="shared" si="35"/>
        <v>Light</v>
      </c>
      <c r="P763" t="str">
        <f>_xlfn.XLOOKUP(Orders[[#This Row],[Customer ID]], customers!$A$1:$A$1001, customers!$I$1:$I$1001,, 0)</f>
        <v>Yes</v>
      </c>
    </row>
    <row r="764" spans="1:16" x14ac:dyDescent="0.3">
      <c r="A764" t="s">
        <v>4797</v>
      </c>
      <c r="B764" s="3">
        <v>43563</v>
      </c>
      <c r="C764" t="s">
        <v>4798</v>
      </c>
      <c r="D764" t="s">
        <v>6160</v>
      </c>
      <c r="E764">
        <v>5</v>
      </c>
      <c r="F764" t="str">
        <f>_xlfn.XLOOKUP(C764,customers!$A$2:$A$1001,customers!$B$2:$B$1001,,0)</f>
        <v>Sharona Danilchik</v>
      </c>
      <c r="G764" t="str">
        <f>IF(_xlfn.XLOOKUP(orders!C764,customers!A763:A1763,customers!C763:C1763,,0) = 0, "", _xlfn.XLOOKUP(orders!C764,customers!A763:A1763,customers!C763:C1763,,0))</f>
        <v>sdanilchikl6@mit.edu</v>
      </c>
      <c r="H764" t="str">
        <f>_xlfn.XLOOKUP(C764, customers!$A$1:$A$1001, customers!$G$1:$G$1001,,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4">
        <f>INDEX(products!$A$1:$G$49, MATCH(orders!$D764, products!$A$1:$A$49, 0), MATCH(orders!L$1, products!$A$1:$G$1, 0))</f>
        <v>8.73</v>
      </c>
      <c r="M764" s="4">
        <f t="shared" si="33"/>
        <v>43.650000000000006</v>
      </c>
      <c r="N764" t="str">
        <f t="shared" si="34"/>
        <v>Liberica</v>
      </c>
      <c r="O764" t="str">
        <f t="shared" si="35"/>
        <v>Medium</v>
      </c>
      <c r="P764" t="str">
        <f>_xlfn.XLOOKUP(Orders[[#This Row],[Customer ID]], customers!$A$1:$A$1001, customers!$I$1:$I$1001,, 0)</f>
        <v>No</v>
      </c>
    </row>
    <row r="765" spans="1:16" x14ac:dyDescent="0.3">
      <c r="A765" t="s">
        <v>4803</v>
      </c>
      <c r="B765" s="3">
        <v>44587</v>
      </c>
      <c r="C765" t="s">
        <v>4804</v>
      </c>
      <c r="D765" t="s">
        <v>6180</v>
      </c>
      <c r="E765">
        <v>3</v>
      </c>
      <c r="F765" t="str">
        <f>_xlfn.XLOOKUP(C765,customers!$A$2:$A$1001,customers!$B$2:$B$1001,,0)</f>
        <v>Sarajane Potter</v>
      </c>
      <c r="G765" t="str">
        <f>IF(_xlfn.XLOOKUP(orders!C765,customers!A764:A1764,customers!C764:C1764,,0) = 0, "", _xlfn.XLOOKUP(orders!C765,customers!A764:A1764,customers!C764:C1764,,0))</f>
        <v/>
      </c>
      <c r="H765" t="str">
        <f>_xlfn.XLOOKUP(C765, customers!$A$1:$A$1001, customers!$G$1:$G$1001,,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4">
        <f>INDEX(products!$A$1:$G$49, MATCH(orders!$D765, products!$A$1:$A$49, 0), MATCH(orders!L$1, products!$A$1:$G$1, 0))</f>
        <v>7.77</v>
      </c>
      <c r="M765" s="4">
        <f t="shared" si="33"/>
        <v>23.31</v>
      </c>
      <c r="N765" t="str">
        <f t="shared" si="34"/>
        <v>Arabica</v>
      </c>
      <c r="O765" t="str">
        <f t="shared" si="35"/>
        <v>Light</v>
      </c>
      <c r="P765" t="str">
        <f>_xlfn.XLOOKUP(Orders[[#This Row],[Customer ID]], customers!$A$1:$A$1001, customers!$I$1:$I$1001,, 0)</f>
        <v>No</v>
      </c>
    </row>
    <row r="766" spans="1:16" x14ac:dyDescent="0.3">
      <c r="A766" t="s">
        <v>4808</v>
      </c>
      <c r="B766" s="3">
        <v>43797</v>
      </c>
      <c r="C766" t="s">
        <v>4809</v>
      </c>
      <c r="D766" t="s">
        <v>6182</v>
      </c>
      <c r="E766">
        <v>6</v>
      </c>
      <c r="F766" t="str">
        <f>_xlfn.XLOOKUP(C766,customers!$A$2:$A$1001,customers!$B$2:$B$1001,,0)</f>
        <v>Bobby Folomkin</v>
      </c>
      <c r="G766" t="str">
        <f>IF(_xlfn.XLOOKUP(orders!C766,customers!A765:A1765,customers!C765:C1765,,0) = 0, "", _xlfn.XLOOKUP(orders!C766,customers!A765:A1765,customers!C765:C1765,,0))</f>
        <v>bfolomkinl8@yolasite.com</v>
      </c>
      <c r="H766" t="str">
        <f>_xlfn.XLOOKUP(C766, customers!$A$1:$A$1001, customers!$G$1:$G$1001,,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4">
        <f>INDEX(products!$A$1:$G$49, MATCH(orders!$D766, products!$A$1:$A$49, 0), MATCH(orders!L$1, products!$A$1:$G$1, 0))</f>
        <v>29.784999999999997</v>
      </c>
      <c r="M766" s="4">
        <f t="shared" si="33"/>
        <v>178.70999999999998</v>
      </c>
      <c r="N766" t="str">
        <f t="shared" si="34"/>
        <v>Arabica</v>
      </c>
      <c r="O766" t="str">
        <f t="shared" si="35"/>
        <v>Light</v>
      </c>
      <c r="P766" t="str">
        <f>_xlfn.XLOOKUP(Orders[[#This Row],[Customer ID]], customers!$A$1:$A$1001, customers!$I$1:$I$1001,, 0)</f>
        <v>Yes</v>
      </c>
    </row>
    <row r="767" spans="1:16" x14ac:dyDescent="0.3">
      <c r="A767" t="s">
        <v>4814</v>
      </c>
      <c r="B767" s="3">
        <v>43667</v>
      </c>
      <c r="C767" t="s">
        <v>4815</v>
      </c>
      <c r="D767" t="s">
        <v>6138</v>
      </c>
      <c r="E767">
        <v>6</v>
      </c>
      <c r="F767" t="str">
        <f>_xlfn.XLOOKUP(C767,customers!$A$2:$A$1001,customers!$B$2:$B$1001,,0)</f>
        <v>Rafferty Pursglove</v>
      </c>
      <c r="G767" t="str">
        <f>IF(_xlfn.XLOOKUP(orders!C767,customers!A766:A1766,customers!C766:C1766,,0) = 0, "", _xlfn.XLOOKUP(orders!C767,customers!A766:A1766,customers!C766:C1766,,0))</f>
        <v>rpursglovel9@biblegateway.com</v>
      </c>
      <c r="H767" t="str">
        <f>_xlfn.XLOOKUP(C767, customers!$A$1:$A$1001, customers!$G$1:$G$1001,,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4">
        <f>INDEX(products!$A$1:$G$49, MATCH(orders!$D767, products!$A$1:$A$49, 0), MATCH(orders!L$1, products!$A$1:$G$1, 0))</f>
        <v>9.9499999999999993</v>
      </c>
      <c r="M767" s="4">
        <f t="shared" si="33"/>
        <v>59.699999999999996</v>
      </c>
      <c r="N767" t="str">
        <f t="shared" si="34"/>
        <v>Robusta</v>
      </c>
      <c r="O767" t="str">
        <f t="shared" si="35"/>
        <v>Medium</v>
      </c>
      <c r="P767" t="str">
        <f>_xlfn.XLOOKUP(Orders[[#This Row],[Customer ID]], customers!$A$1:$A$1001, customers!$I$1:$I$1001,, 0)</f>
        <v>Yes</v>
      </c>
    </row>
    <row r="768" spans="1:16" x14ac:dyDescent="0.3">
      <c r="A768" t="s">
        <v>4814</v>
      </c>
      <c r="B768" s="3">
        <v>43667</v>
      </c>
      <c r="C768" t="s">
        <v>4815</v>
      </c>
      <c r="D768" t="s">
        <v>6180</v>
      </c>
      <c r="E768">
        <v>2</v>
      </c>
      <c r="F768" t="str">
        <f>_xlfn.XLOOKUP(C768,customers!$A$2:$A$1001,customers!$B$2:$B$1001,,0)</f>
        <v>Rafferty Pursglove</v>
      </c>
      <c r="G768" t="str">
        <f>IF(_xlfn.XLOOKUP(orders!C768,customers!A767:A1767,customers!C767:C1767,,0) = 0, "", _xlfn.XLOOKUP(orders!C768,customers!A767:A1767,customers!C767:C1767,,0))</f>
        <v>rpursglovel9@biblegateway.com</v>
      </c>
      <c r="H768" t="str">
        <f>_xlfn.XLOOKUP(C768, customers!$A$1:$A$1001, customers!$G$1:$G$1001,,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4">
        <f>INDEX(products!$A$1:$G$49, MATCH(orders!$D768, products!$A$1:$A$49, 0), MATCH(orders!L$1, products!$A$1:$G$1, 0))</f>
        <v>7.77</v>
      </c>
      <c r="M768" s="4">
        <f t="shared" si="33"/>
        <v>15.54</v>
      </c>
      <c r="N768" t="str">
        <f t="shared" si="34"/>
        <v>Arabica</v>
      </c>
      <c r="O768" t="str">
        <f t="shared" si="35"/>
        <v>Light</v>
      </c>
      <c r="P768" t="str">
        <f>_xlfn.XLOOKUP(Orders[[#This Row],[Customer ID]], customers!$A$1:$A$1001, customers!$I$1:$I$1001,, 0)</f>
        <v>Yes</v>
      </c>
    </row>
    <row r="769" spans="1:16" x14ac:dyDescent="0.3">
      <c r="A769" t="s">
        <v>4825</v>
      </c>
      <c r="B769" s="3">
        <v>44267</v>
      </c>
      <c r="C769" t="s">
        <v>4759</v>
      </c>
      <c r="D769" t="s">
        <v>6182</v>
      </c>
      <c r="E769">
        <v>3</v>
      </c>
      <c r="F769" t="str">
        <f>_xlfn.XLOOKUP(C769,customers!$A$2:$A$1001,customers!$B$2:$B$1001,,0)</f>
        <v>Foster Constance</v>
      </c>
      <c r="G769" t="e">
        <f>IF(_xlfn.XLOOKUP(orders!C769,customers!A768:A1768,customers!C768:C1768,,0) = 0, "", _xlfn.XLOOKUP(orders!C769,customers!A768:A1768,customers!C768:C1768,,0))</f>
        <v>#N/A</v>
      </c>
      <c r="H769" t="str">
        <f>_xlfn.XLOOKUP(C769, customers!$A$1:$A$1001, customers!$G$1:$G$1001,,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4">
        <f>INDEX(products!$A$1:$G$49, MATCH(orders!$D769, products!$A$1:$A$49, 0), MATCH(orders!L$1, products!$A$1:$G$1, 0))</f>
        <v>29.784999999999997</v>
      </c>
      <c r="M769" s="4">
        <f t="shared" si="33"/>
        <v>89.35499999999999</v>
      </c>
      <c r="N769" t="str">
        <f t="shared" si="34"/>
        <v>Arabica</v>
      </c>
      <c r="O769" t="str">
        <f t="shared" si="35"/>
        <v>Light</v>
      </c>
      <c r="P769" t="str">
        <f>_xlfn.XLOOKUP(Orders[[#This Row],[Customer ID]], customers!$A$1:$A$1001, customers!$I$1:$I$1001,, 0)</f>
        <v>No</v>
      </c>
    </row>
    <row r="770" spans="1:16" x14ac:dyDescent="0.3">
      <c r="A770" t="s">
        <v>4831</v>
      </c>
      <c r="B770" s="3">
        <v>44562</v>
      </c>
      <c r="C770" t="s">
        <v>4759</v>
      </c>
      <c r="D770" t="s">
        <v>6179</v>
      </c>
      <c r="E770">
        <v>2</v>
      </c>
      <c r="F770" t="str">
        <f>_xlfn.XLOOKUP(C770,customers!$A$2:$A$1001,customers!$B$2:$B$1001,,0)</f>
        <v>Foster Constance</v>
      </c>
      <c r="G770" t="e">
        <f>IF(_xlfn.XLOOKUP(orders!C770,customers!A769:A1769,customers!C769:C1769,,0) = 0, "", _xlfn.XLOOKUP(orders!C770,customers!A769:A1769,customers!C769:C1769,,0))</f>
        <v>#N/A</v>
      </c>
      <c r="H770" t="str">
        <f>_xlfn.XLOOKUP(C770, customers!$A$1:$A$1001, customers!$G$1:$G$1001,,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4">
        <f>INDEX(products!$A$1:$G$49, MATCH(orders!$D770, products!$A$1:$A$49, 0), MATCH(orders!L$1, products!$A$1:$G$1, 0))</f>
        <v>11.95</v>
      </c>
      <c r="M770" s="4">
        <f t="shared" si="33"/>
        <v>23.9</v>
      </c>
      <c r="N770" t="str">
        <f t="shared" si="34"/>
        <v>Robusta</v>
      </c>
      <c r="O770" t="str">
        <f t="shared" si="35"/>
        <v>Light</v>
      </c>
      <c r="P770" t="str">
        <f>_xlfn.XLOOKUP(Orders[[#This Row],[Customer ID]], customers!$A$1:$A$1001, customers!$I$1:$I$1001,, 0)</f>
        <v>No</v>
      </c>
    </row>
    <row r="771" spans="1:16" x14ac:dyDescent="0.3">
      <c r="A771" t="s">
        <v>4836</v>
      </c>
      <c r="B771" s="3">
        <v>43912</v>
      </c>
      <c r="C771" t="s">
        <v>4837</v>
      </c>
      <c r="D771" t="s">
        <v>6151</v>
      </c>
      <c r="E771">
        <v>6</v>
      </c>
      <c r="F771" t="str">
        <f>_xlfn.XLOOKUP(C771,customers!$A$2:$A$1001,customers!$B$2:$B$1001,,0)</f>
        <v>Dalia Eburah</v>
      </c>
      <c r="G771" t="str">
        <f>IF(_xlfn.XLOOKUP(orders!C771,customers!A770:A1770,customers!C770:C1770,,0) = 0, "", _xlfn.XLOOKUP(orders!C771,customers!A770:A1770,customers!C770:C1770,,0))</f>
        <v>deburahld@google.co.jp</v>
      </c>
      <c r="H771" t="str">
        <f>_xlfn.XLOOKUP(C771, customers!$A$1:$A$1001, customers!$G$1:$G$1001,,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4">
        <f>INDEX(products!$A$1:$G$49, MATCH(orders!$D771, products!$A$1:$A$49, 0), MATCH(orders!L$1, products!$A$1:$G$1, 0))</f>
        <v>22.884999999999998</v>
      </c>
      <c r="M771" s="4">
        <f t="shared" ref="M771:M834" si="36">L771*E771</f>
        <v>137.31</v>
      </c>
      <c r="N771" t="str">
        <f t="shared" ref="N771:N834" si="37">IF(I771 = "Rob", "Robusta", IF(I771 = "Exc", "Excelsa", IF(I771 = "Ara", "Arabica", IF(I771 = "Lib", "Liberica"))))</f>
        <v>Robusta</v>
      </c>
      <c r="O771" t="str">
        <f t="shared" ref="O771:O834" si="38">IF(J771 = "M", "Medium", IF(J771 = "L", "Light", IF(J771 = "D", "Dark")))</f>
        <v>Medium</v>
      </c>
      <c r="P771" t="str">
        <f>_xlfn.XLOOKUP(Orders[[#This Row],[Customer ID]], customers!$A$1:$A$1001, customers!$I$1:$I$1001,, 0)</f>
        <v>No</v>
      </c>
    </row>
    <row r="772" spans="1:16" x14ac:dyDescent="0.3">
      <c r="A772" t="s">
        <v>4842</v>
      </c>
      <c r="B772" s="3">
        <v>44092</v>
      </c>
      <c r="C772" t="s">
        <v>4843</v>
      </c>
      <c r="D772" t="s">
        <v>6147</v>
      </c>
      <c r="E772">
        <v>1</v>
      </c>
      <c r="F772" t="str">
        <f>_xlfn.XLOOKUP(C772,customers!$A$2:$A$1001,customers!$B$2:$B$1001,,0)</f>
        <v>Martie Brimilcombe</v>
      </c>
      <c r="G772" t="str">
        <f>IF(_xlfn.XLOOKUP(orders!C772,customers!A771:A1771,customers!C771:C1771,,0) = 0, "", _xlfn.XLOOKUP(orders!C772,customers!A771:A1771,customers!C771:C1771,,0))</f>
        <v>mbrimilcombele@cnn.com</v>
      </c>
      <c r="H772" t="str">
        <f>_xlfn.XLOOKUP(C772, customers!$A$1:$A$1001, customers!$G$1:$G$1001,,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4">
        <f>INDEX(products!$A$1:$G$49, MATCH(orders!$D772, products!$A$1:$A$49, 0), MATCH(orders!L$1, products!$A$1:$G$1, 0))</f>
        <v>9.9499999999999993</v>
      </c>
      <c r="M772" s="4">
        <f t="shared" si="36"/>
        <v>9.9499999999999993</v>
      </c>
      <c r="N772" t="str">
        <f t="shared" si="37"/>
        <v>Arabica</v>
      </c>
      <c r="O772" t="str">
        <f t="shared" si="38"/>
        <v>Dark</v>
      </c>
      <c r="P772" t="str">
        <f>_xlfn.XLOOKUP(Orders[[#This Row],[Customer ID]], customers!$A$1:$A$1001, customers!$I$1:$I$1001,, 0)</f>
        <v>No</v>
      </c>
    </row>
    <row r="773" spans="1:16" x14ac:dyDescent="0.3">
      <c r="A773" t="s">
        <v>4847</v>
      </c>
      <c r="B773" s="3">
        <v>43468</v>
      </c>
      <c r="C773" t="s">
        <v>4848</v>
      </c>
      <c r="D773" t="s">
        <v>6173</v>
      </c>
      <c r="E773">
        <v>3</v>
      </c>
      <c r="F773" t="str">
        <f>_xlfn.XLOOKUP(C773,customers!$A$2:$A$1001,customers!$B$2:$B$1001,,0)</f>
        <v>Suzanna Bollam</v>
      </c>
      <c r="G773" t="str">
        <f>IF(_xlfn.XLOOKUP(orders!C773,customers!A772:A1772,customers!C772:C1772,,0) = 0, "", _xlfn.XLOOKUP(orders!C773,customers!A772:A1772,customers!C772:C1772,,0))</f>
        <v>sbollamlf@list-manage.com</v>
      </c>
      <c r="H773" t="str">
        <f>_xlfn.XLOOKUP(C773, customers!$A$1:$A$1001, customers!$G$1:$G$1001,,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4">
        <f>INDEX(products!$A$1:$G$49, MATCH(orders!$D773, products!$A$1:$A$49, 0), MATCH(orders!L$1, products!$A$1:$G$1, 0))</f>
        <v>7.169999999999999</v>
      </c>
      <c r="M773" s="4">
        <f t="shared" si="36"/>
        <v>21.509999999999998</v>
      </c>
      <c r="N773" t="str">
        <f t="shared" si="37"/>
        <v>Robusta</v>
      </c>
      <c r="O773" t="str">
        <f t="shared" si="38"/>
        <v>Light</v>
      </c>
      <c r="P773" t="str">
        <f>_xlfn.XLOOKUP(Orders[[#This Row],[Customer ID]], customers!$A$1:$A$1001, customers!$I$1:$I$1001,, 0)</f>
        <v>No</v>
      </c>
    </row>
    <row r="774" spans="1:16" x14ac:dyDescent="0.3">
      <c r="A774" t="s">
        <v>4853</v>
      </c>
      <c r="B774" s="3">
        <v>44468</v>
      </c>
      <c r="C774" t="s">
        <v>4854</v>
      </c>
      <c r="D774" t="s">
        <v>6141</v>
      </c>
      <c r="E774">
        <v>6</v>
      </c>
      <c r="F774" t="str">
        <f>_xlfn.XLOOKUP(C774,customers!$A$2:$A$1001,customers!$B$2:$B$1001,,0)</f>
        <v>Mellisa Mebes</v>
      </c>
      <c r="G774" t="str">
        <f>IF(_xlfn.XLOOKUP(orders!C774,customers!A773:A1773,customers!C773:C1773,,0) = 0, "", _xlfn.XLOOKUP(orders!C774,customers!A773:A1773,customers!C773:C1773,,0))</f>
        <v/>
      </c>
      <c r="H774" t="str">
        <f>_xlfn.XLOOKUP(C774, customers!$A$1:$A$1001, customers!$G$1:$G$1001,,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4">
        <f>INDEX(products!$A$1:$G$49, MATCH(orders!$D774, products!$A$1:$A$49, 0), MATCH(orders!L$1, products!$A$1:$G$1, 0))</f>
        <v>13.75</v>
      </c>
      <c r="M774" s="4">
        <f t="shared" si="36"/>
        <v>82.5</v>
      </c>
      <c r="N774" t="str">
        <f t="shared" si="37"/>
        <v>Excelsa</v>
      </c>
      <c r="O774" t="str">
        <f t="shared" si="38"/>
        <v>Medium</v>
      </c>
      <c r="P774" t="str">
        <f>_xlfn.XLOOKUP(Orders[[#This Row],[Customer ID]], customers!$A$1:$A$1001, customers!$I$1:$I$1001,, 0)</f>
        <v>No</v>
      </c>
    </row>
    <row r="775" spans="1:16" x14ac:dyDescent="0.3">
      <c r="A775" t="s">
        <v>4858</v>
      </c>
      <c r="B775" s="3">
        <v>44488</v>
      </c>
      <c r="C775" t="s">
        <v>4859</v>
      </c>
      <c r="D775" t="s">
        <v>6159</v>
      </c>
      <c r="E775">
        <v>2</v>
      </c>
      <c r="F775" t="str">
        <f>_xlfn.XLOOKUP(C775,customers!$A$2:$A$1001,customers!$B$2:$B$1001,,0)</f>
        <v>Alva Filipczak</v>
      </c>
      <c r="G775" t="str">
        <f>IF(_xlfn.XLOOKUP(orders!C775,customers!A774:A1774,customers!C774:C1774,,0) = 0, "", _xlfn.XLOOKUP(orders!C775,customers!A774:A1774,customers!C774:C1774,,0))</f>
        <v>afilipczaklh@ning.com</v>
      </c>
      <c r="H775" t="str">
        <f>_xlfn.XLOOKUP(C775, customers!$A$1:$A$1001, customers!$G$1:$G$1001,,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4">
        <f>INDEX(products!$A$1:$G$49, MATCH(orders!$D775, products!$A$1:$A$49, 0), MATCH(orders!L$1, products!$A$1:$G$1, 0))</f>
        <v>4.3650000000000002</v>
      </c>
      <c r="M775" s="4">
        <f t="shared" si="36"/>
        <v>8.73</v>
      </c>
      <c r="N775" t="str">
        <f t="shared" si="37"/>
        <v>Liberica</v>
      </c>
      <c r="O775" t="str">
        <f t="shared" si="38"/>
        <v>Medium</v>
      </c>
      <c r="P775" t="str">
        <f>_xlfn.XLOOKUP(Orders[[#This Row],[Customer ID]], customers!$A$1:$A$1001, customers!$I$1:$I$1001,, 0)</f>
        <v>No</v>
      </c>
    </row>
    <row r="776" spans="1:16" x14ac:dyDescent="0.3">
      <c r="A776" t="s">
        <v>4864</v>
      </c>
      <c r="B776" s="3">
        <v>44756</v>
      </c>
      <c r="C776" t="s">
        <v>4865</v>
      </c>
      <c r="D776" t="s">
        <v>6138</v>
      </c>
      <c r="E776">
        <v>2</v>
      </c>
      <c r="F776" t="str">
        <f>_xlfn.XLOOKUP(C776,customers!$A$2:$A$1001,customers!$B$2:$B$1001,,0)</f>
        <v>Dorette Hinemoor</v>
      </c>
      <c r="G776" t="str">
        <f>IF(_xlfn.XLOOKUP(orders!C776,customers!A775:A1775,customers!C775:C1775,,0) = 0, "", _xlfn.XLOOKUP(orders!C776,customers!A775:A1775,customers!C775:C1775,,0))</f>
        <v/>
      </c>
      <c r="H776" t="str">
        <f>_xlfn.XLOOKUP(C776, customers!$A$1:$A$1001, customers!$G$1:$G$1001,,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4">
        <f>INDEX(products!$A$1:$G$49, MATCH(orders!$D776, products!$A$1:$A$49, 0), MATCH(orders!L$1, products!$A$1:$G$1, 0))</f>
        <v>9.9499999999999993</v>
      </c>
      <c r="M776" s="4">
        <f t="shared" si="36"/>
        <v>19.899999999999999</v>
      </c>
      <c r="N776" t="str">
        <f t="shared" si="37"/>
        <v>Robusta</v>
      </c>
      <c r="O776" t="str">
        <f t="shared" si="38"/>
        <v>Medium</v>
      </c>
      <c r="P776" t="str">
        <f>_xlfn.XLOOKUP(Orders[[#This Row],[Customer ID]], customers!$A$1:$A$1001, customers!$I$1:$I$1001,, 0)</f>
        <v>Yes</v>
      </c>
    </row>
    <row r="777" spans="1:16" x14ac:dyDescent="0.3">
      <c r="A777" t="s">
        <v>4869</v>
      </c>
      <c r="B777" s="3">
        <v>44396</v>
      </c>
      <c r="C777" t="s">
        <v>4870</v>
      </c>
      <c r="D777" t="s">
        <v>6176</v>
      </c>
      <c r="E777">
        <v>2</v>
      </c>
      <c r="F777" t="str">
        <f>_xlfn.XLOOKUP(C777,customers!$A$2:$A$1001,customers!$B$2:$B$1001,,0)</f>
        <v>Rhetta Elnaugh</v>
      </c>
      <c r="G777" t="str">
        <f>IF(_xlfn.XLOOKUP(orders!C777,customers!A776:A1776,customers!C776:C1776,,0) = 0, "", _xlfn.XLOOKUP(orders!C777,customers!A776:A1776,customers!C776:C1776,,0))</f>
        <v>relnaughlj@comsenz.com</v>
      </c>
      <c r="H777" t="str">
        <f>_xlfn.XLOOKUP(C777, customers!$A$1:$A$1001, customers!$G$1:$G$1001,,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4">
        <f>INDEX(products!$A$1:$G$49, MATCH(orders!$D777, products!$A$1:$A$49, 0), MATCH(orders!L$1, products!$A$1:$G$1, 0))</f>
        <v>8.91</v>
      </c>
      <c r="M777" s="4">
        <f t="shared" si="36"/>
        <v>17.82</v>
      </c>
      <c r="N777" t="str">
        <f t="shared" si="37"/>
        <v>Excelsa</v>
      </c>
      <c r="O777" t="str">
        <f t="shared" si="38"/>
        <v>Light</v>
      </c>
      <c r="P777" t="str">
        <f>_xlfn.XLOOKUP(Orders[[#This Row],[Customer ID]], customers!$A$1:$A$1001, customers!$I$1:$I$1001,, 0)</f>
        <v>Yes</v>
      </c>
    </row>
    <row r="778" spans="1:16" x14ac:dyDescent="0.3">
      <c r="A778" t="s">
        <v>4875</v>
      </c>
      <c r="B778" s="3">
        <v>44540</v>
      </c>
      <c r="C778" t="s">
        <v>4876</v>
      </c>
      <c r="D778" t="s">
        <v>6157</v>
      </c>
      <c r="E778">
        <v>3</v>
      </c>
      <c r="F778" t="str">
        <f>_xlfn.XLOOKUP(C778,customers!$A$2:$A$1001,customers!$B$2:$B$1001,,0)</f>
        <v>Jule Deehan</v>
      </c>
      <c r="G778" t="str">
        <f>IF(_xlfn.XLOOKUP(orders!C778,customers!A777:A1777,customers!C777:C1777,,0) = 0, "", _xlfn.XLOOKUP(orders!C778,customers!A777:A1777,customers!C777:C1777,,0))</f>
        <v>jdeehanlk@about.me</v>
      </c>
      <c r="H778" t="str">
        <f>_xlfn.XLOOKUP(C778, customers!$A$1:$A$1001, customers!$G$1:$G$1001,,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4">
        <f>INDEX(products!$A$1:$G$49, MATCH(orders!$D778, products!$A$1:$A$49, 0), MATCH(orders!L$1, products!$A$1:$G$1, 0))</f>
        <v>6.75</v>
      </c>
      <c r="M778" s="4">
        <f t="shared" si="36"/>
        <v>20.25</v>
      </c>
      <c r="N778" t="str">
        <f t="shared" si="37"/>
        <v>Arabica</v>
      </c>
      <c r="O778" t="str">
        <f t="shared" si="38"/>
        <v>Medium</v>
      </c>
      <c r="P778" t="str">
        <f>_xlfn.XLOOKUP(Orders[[#This Row],[Customer ID]], customers!$A$1:$A$1001, customers!$I$1:$I$1001,, 0)</f>
        <v>No</v>
      </c>
    </row>
    <row r="779" spans="1:16" x14ac:dyDescent="0.3">
      <c r="A779" t="s">
        <v>4881</v>
      </c>
      <c r="B779" s="3">
        <v>43541</v>
      </c>
      <c r="C779" t="s">
        <v>4882</v>
      </c>
      <c r="D779" t="s">
        <v>6182</v>
      </c>
      <c r="E779">
        <v>2</v>
      </c>
      <c r="F779" t="str">
        <f>_xlfn.XLOOKUP(C779,customers!$A$2:$A$1001,customers!$B$2:$B$1001,,0)</f>
        <v>Janella Eden</v>
      </c>
      <c r="G779" t="str">
        <f>IF(_xlfn.XLOOKUP(orders!C779,customers!A778:A1778,customers!C778:C1778,,0) = 0, "", _xlfn.XLOOKUP(orders!C779,customers!A778:A1778,customers!C778:C1778,,0))</f>
        <v>jedenll@e-recht24.de</v>
      </c>
      <c r="H779" t="str">
        <f>_xlfn.XLOOKUP(C779, customers!$A$1:$A$1001, customers!$G$1:$G$1001,,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4">
        <f>INDEX(products!$A$1:$G$49, MATCH(orders!$D779, products!$A$1:$A$49, 0), MATCH(orders!L$1, products!$A$1:$G$1, 0))</f>
        <v>29.784999999999997</v>
      </c>
      <c r="M779" s="4">
        <f t="shared" si="36"/>
        <v>59.569999999999993</v>
      </c>
      <c r="N779" t="str">
        <f t="shared" si="37"/>
        <v>Arabica</v>
      </c>
      <c r="O779" t="str">
        <f t="shared" si="38"/>
        <v>Light</v>
      </c>
      <c r="P779" t="str">
        <f>_xlfn.XLOOKUP(Orders[[#This Row],[Customer ID]], customers!$A$1:$A$1001, customers!$I$1:$I$1001,, 0)</f>
        <v>No</v>
      </c>
    </row>
    <row r="780" spans="1:16" x14ac:dyDescent="0.3">
      <c r="A780" t="s">
        <v>4886</v>
      </c>
      <c r="B780" s="3">
        <v>43889</v>
      </c>
      <c r="C780" t="s">
        <v>4933</v>
      </c>
      <c r="D780" t="s">
        <v>6161</v>
      </c>
      <c r="E780">
        <v>2</v>
      </c>
      <c r="F780" t="str">
        <f>_xlfn.XLOOKUP(C780,customers!$A$2:$A$1001,customers!$B$2:$B$1001,,0)</f>
        <v>Cam Jewster</v>
      </c>
      <c r="G780" t="str">
        <f>IF(_xlfn.XLOOKUP(orders!C780,customers!A779:A1779,customers!C779:C1779,,0) = 0, "", _xlfn.XLOOKUP(orders!C780,customers!A779:A1779,customers!C779:C1779,,0))</f>
        <v>cjewsterlu@moonfruit.com</v>
      </c>
      <c r="H780" t="str">
        <f>_xlfn.XLOOKUP(C780, customers!$A$1:$A$1001, customers!$G$1:$G$1001,,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4">
        <f>INDEX(products!$A$1:$G$49, MATCH(orders!$D780, products!$A$1:$A$49, 0), MATCH(orders!L$1, products!$A$1:$G$1, 0))</f>
        <v>9.51</v>
      </c>
      <c r="M780" s="4">
        <f t="shared" si="36"/>
        <v>19.02</v>
      </c>
      <c r="N780" t="str">
        <f t="shared" si="37"/>
        <v>Liberica</v>
      </c>
      <c r="O780" t="str">
        <f t="shared" si="38"/>
        <v>Light</v>
      </c>
      <c r="P780" t="str">
        <f>_xlfn.XLOOKUP(Orders[[#This Row],[Customer ID]], customers!$A$1:$A$1001, customers!$I$1:$I$1001,, 0)</f>
        <v>Yes</v>
      </c>
    </row>
    <row r="781" spans="1:16" x14ac:dyDescent="0.3">
      <c r="A781" t="s">
        <v>4892</v>
      </c>
      <c r="B781" s="3">
        <v>43985</v>
      </c>
      <c r="C781" t="s">
        <v>4893</v>
      </c>
      <c r="D781" t="s">
        <v>6143</v>
      </c>
      <c r="E781">
        <v>6</v>
      </c>
      <c r="F781" t="str">
        <f>_xlfn.XLOOKUP(C781,customers!$A$2:$A$1001,customers!$B$2:$B$1001,,0)</f>
        <v>Ugo Southerden</v>
      </c>
      <c r="G781" t="str">
        <f>IF(_xlfn.XLOOKUP(orders!C781,customers!A780:A1780,customers!C780:C1780,,0) = 0, "", _xlfn.XLOOKUP(orders!C781,customers!A780:A1780,customers!C780:C1780,,0))</f>
        <v>usoutherdenln@hao123.com</v>
      </c>
      <c r="H781" t="str">
        <f>_xlfn.XLOOKUP(C781, customers!$A$1:$A$1001, customers!$G$1:$G$1001,,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4">
        <f>INDEX(products!$A$1:$G$49, MATCH(orders!$D781, products!$A$1:$A$49, 0), MATCH(orders!L$1, products!$A$1:$G$1, 0))</f>
        <v>12.95</v>
      </c>
      <c r="M781" s="4">
        <f t="shared" si="36"/>
        <v>77.699999999999989</v>
      </c>
      <c r="N781" t="str">
        <f t="shared" si="37"/>
        <v>Liberica</v>
      </c>
      <c r="O781" t="str">
        <f t="shared" si="38"/>
        <v>Dark</v>
      </c>
      <c r="P781" t="str">
        <f>_xlfn.XLOOKUP(Orders[[#This Row],[Customer ID]], customers!$A$1:$A$1001, customers!$I$1:$I$1001,, 0)</f>
        <v>Yes</v>
      </c>
    </row>
    <row r="782" spans="1:16" x14ac:dyDescent="0.3">
      <c r="A782" t="s">
        <v>4898</v>
      </c>
      <c r="B782" s="3">
        <v>43883</v>
      </c>
      <c r="C782" t="s">
        <v>4899</v>
      </c>
      <c r="D782" t="s">
        <v>6141</v>
      </c>
      <c r="E782">
        <v>3</v>
      </c>
      <c r="F782" t="str">
        <f>_xlfn.XLOOKUP(C782,customers!$A$2:$A$1001,customers!$B$2:$B$1001,,0)</f>
        <v>Verne Dunkerley</v>
      </c>
      <c r="G782" t="str">
        <f>IF(_xlfn.XLOOKUP(orders!C782,customers!A781:A1781,customers!C781:C1781,,0) = 0, "", _xlfn.XLOOKUP(orders!C782,customers!A781:A1781,customers!C781:C1781,,0))</f>
        <v/>
      </c>
      <c r="H782" t="str">
        <f>_xlfn.XLOOKUP(C782, customers!$A$1:$A$1001, customers!$G$1:$G$1001,,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4">
        <f>INDEX(products!$A$1:$G$49, MATCH(orders!$D782, products!$A$1:$A$49, 0), MATCH(orders!L$1, products!$A$1:$G$1, 0))</f>
        <v>13.75</v>
      </c>
      <c r="M782" s="4">
        <f t="shared" si="36"/>
        <v>41.25</v>
      </c>
      <c r="N782" t="str">
        <f t="shared" si="37"/>
        <v>Excelsa</v>
      </c>
      <c r="O782" t="str">
        <f t="shared" si="38"/>
        <v>Medium</v>
      </c>
      <c r="P782" t="str">
        <f>_xlfn.XLOOKUP(Orders[[#This Row],[Customer ID]], customers!$A$1:$A$1001, customers!$I$1:$I$1001,, 0)</f>
        <v>No</v>
      </c>
    </row>
    <row r="783" spans="1:16" x14ac:dyDescent="0.3">
      <c r="A783" t="s">
        <v>4903</v>
      </c>
      <c r="B783" s="3">
        <v>43778</v>
      </c>
      <c r="C783" t="s">
        <v>4904</v>
      </c>
      <c r="D783" t="s">
        <v>6164</v>
      </c>
      <c r="E783">
        <v>4</v>
      </c>
      <c r="F783" t="str">
        <f>_xlfn.XLOOKUP(C783,customers!$A$2:$A$1001,customers!$B$2:$B$1001,,0)</f>
        <v>Lacee Burtenshaw</v>
      </c>
      <c r="G783" t="str">
        <f>IF(_xlfn.XLOOKUP(orders!C783,customers!A782:A1782,customers!C782:C1782,,0) = 0, "", _xlfn.XLOOKUP(orders!C783,customers!A782:A1782,customers!C782:C1782,,0))</f>
        <v>lburtenshawlp@shinystat.com</v>
      </c>
      <c r="H783" t="str">
        <f>_xlfn.XLOOKUP(C783, customers!$A$1:$A$1001, customers!$G$1:$G$1001,,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4">
        <f>INDEX(products!$A$1:$G$49, MATCH(orders!$D783, products!$A$1:$A$49, 0), MATCH(orders!L$1, products!$A$1:$G$1, 0))</f>
        <v>36.454999999999998</v>
      </c>
      <c r="M783" s="4">
        <f t="shared" si="36"/>
        <v>145.82</v>
      </c>
      <c r="N783" t="str">
        <f t="shared" si="37"/>
        <v>Liberica</v>
      </c>
      <c r="O783" t="str">
        <f t="shared" si="38"/>
        <v>Light</v>
      </c>
      <c r="P783" t="str">
        <f>_xlfn.XLOOKUP(Orders[[#This Row],[Customer ID]], customers!$A$1:$A$1001, customers!$I$1:$I$1001,, 0)</f>
        <v>No</v>
      </c>
    </row>
    <row r="784" spans="1:16" x14ac:dyDescent="0.3">
      <c r="A784" t="s">
        <v>4909</v>
      </c>
      <c r="B784" s="3">
        <v>43897</v>
      </c>
      <c r="C784" t="s">
        <v>4910</v>
      </c>
      <c r="D784" t="s">
        <v>6184</v>
      </c>
      <c r="E784">
        <v>6</v>
      </c>
      <c r="F784" t="str">
        <f>_xlfn.XLOOKUP(C784,customers!$A$2:$A$1001,customers!$B$2:$B$1001,,0)</f>
        <v>Adorne Gregoratti</v>
      </c>
      <c r="G784" t="str">
        <f>IF(_xlfn.XLOOKUP(orders!C784,customers!A783:A1783,customers!C783:C1783,,0) = 0, "", _xlfn.XLOOKUP(orders!C784,customers!A783:A1783,customers!C783:C1783,,0))</f>
        <v>agregorattilq@vistaprint.com</v>
      </c>
      <c r="H784" t="str">
        <f>_xlfn.XLOOKUP(C784, customers!$A$1:$A$1001, customers!$G$1:$G$1001,,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4">
        <f>INDEX(products!$A$1:$G$49, MATCH(orders!$D784, products!$A$1:$A$49, 0), MATCH(orders!L$1, products!$A$1:$G$1, 0))</f>
        <v>4.4550000000000001</v>
      </c>
      <c r="M784" s="4">
        <f t="shared" si="36"/>
        <v>26.73</v>
      </c>
      <c r="N784" t="str">
        <f t="shared" si="37"/>
        <v>Excelsa</v>
      </c>
      <c r="O784" t="str">
        <f t="shared" si="38"/>
        <v>Light</v>
      </c>
      <c r="P784" t="str">
        <f>_xlfn.XLOOKUP(Orders[[#This Row],[Customer ID]], customers!$A$1:$A$1001, customers!$I$1:$I$1001,, 0)</f>
        <v>No</v>
      </c>
    </row>
    <row r="785" spans="1:16" x14ac:dyDescent="0.3">
      <c r="A785" t="s">
        <v>4915</v>
      </c>
      <c r="B785" s="3">
        <v>44312</v>
      </c>
      <c r="C785" t="s">
        <v>4916</v>
      </c>
      <c r="D785" t="s">
        <v>6160</v>
      </c>
      <c r="E785">
        <v>5</v>
      </c>
      <c r="F785" t="str">
        <f>_xlfn.XLOOKUP(C785,customers!$A$2:$A$1001,customers!$B$2:$B$1001,,0)</f>
        <v>Chris Croster</v>
      </c>
      <c r="G785" t="str">
        <f>IF(_xlfn.XLOOKUP(orders!C785,customers!A784:A1784,customers!C784:C1784,,0) = 0, "", _xlfn.XLOOKUP(orders!C785,customers!A784:A1784,customers!C784:C1784,,0))</f>
        <v>ccrosterlr@gov.uk</v>
      </c>
      <c r="H785" t="str">
        <f>_xlfn.XLOOKUP(C785, customers!$A$1:$A$1001, customers!$G$1:$G$1001,,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4">
        <f>INDEX(products!$A$1:$G$49, MATCH(orders!$D785, products!$A$1:$A$49, 0), MATCH(orders!L$1, products!$A$1:$G$1, 0))</f>
        <v>8.73</v>
      </c>
      <c r="M785" s="4">
        <f t="shared" si="36"/>
        <v>43.650000000000006</v>
      </c>
      <c r="N785" t="str">
        <f t="shared" si="37"/>
        <v>Liberica</v>
      </c>
      <c r="O785" t="str">
        <f t="shared" si="38"/>
        <v>Medium</v>
      </c>
      <c r="P785" t="str">
        <f>_xlfn.XLOOKUP(Orders[[#This Row],[Customer ID]], customers!$A$1:$A$1001, customers!$I$1:$I$1001,, 0)</f>
        <v>Yes</v>
      </c>
    </row>
    <row r="786" spans="1:16" x14ac:dyDescent="0.3">
      <c r="A786" t="s">
        <v>4921</v>
      </c>
      <c r="B786" s="3">
        <v>44511</v>
      </c>
      <c r="C786" t="s">
        <v>4922</v>
      </c>
      <c r="D786" t="s">
        <v>6170</v>
      </c>
      <c r="E786">
        <v>2</v>
      </c>
      <c r="F786" t="str">
        <f>_xlfn.XLOOKUP(C786,customers!$A$2:$A$1001,customers!$B$2:$B$1001,,0)</f>
        <v>Graeme Whitehead</v>
      </c>
      <c r="G786" t="str">
        <f>IF(_xlfn.XLOOKUP(orders!C786,customers!A785:A1785,customers!C785:C1785,,0) = 0, "", _xlfn.XLOOKUP(orders!C786,customers!A785:A1785,customers!C785:C1785,,0))</f>
        <v>gwhiteheadls@hp.com</v>
      </c>
      <c r="H786" t="str">
        <f>_xlfn.XLOOKUP(C786, customers!$A$1:$A$1001, customers!$G$1:$G$1001,,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4">
        <f>INDEX(products!$A$1:$G$49, MATCH(orders!$D786, products!$A$1:$A$49, 0), MATCH(orders!L$1, products!$A$1:$G$1, 0))</f>
        <v>15.85</v>
      </c>
      <c r="M786" s="4">
        <f t="shared" si="36"/>
        <v>31.7</v>
      </c>
      <c r="N786" t="str">
        <f t="shared" si="37"/>
        <v>Liberica</v>
      </c>
      <c r="O786" t="str">
        <f t="shared" si="38"/>
        <v>Light</v>
      </c>
      <c r="P786" t="str">
        <f>_xlfn.XLOOKUP(Orders[[#This Row],[Customer ID]], customers!$A$1:$A$1001, customers!$I$1:$I$1001,, 0)</f>
        <v>No</v>
      </c>
    </row>
    <row r="787" spans="1:16" x14ac:dyDescent="0.3">
      <c r="A787" t="s">
        <v>4926</v>
      </c>
      <c r="B787" s="3">
        <v>44362</v>
      </c>
      <c r="C787" t="s">
        <v>4927</v>
      </c>
      <c r="D787" t="s">
        <v>6168</v>
      </c>
      <c r="E787">
        <v>1</v>
      </c>
      <c r="F787" t="str">
        <f>_xlfn.XLOOKUP(C787,customers!$A$2:$A$1001,customers!$B$2:$B$1001,,0)</f>
        <v>Haslett Jodrelle</v>
      </c>
      <c r="G787" t="str">
        <f>IF(_xlfn.XLOOKUP(orders!C787,customers!A786:A1786,customers!C786:C1786,,0) = 0, "", _xlfn.XLOOKUP(orders!C787,customers!A786:A1786,customers!C786:C1786,,0))</f>
        <v>hjodrellelt@samsung.com</v>
      </c>
      <c r="H787" t="str">
        <f>_xlfn.XLOOKUP(C787, customers!$A$1:$A$1001, customers!$G$1:$G$1001,,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4">
        <f>INDEX(products!$A$1:$G$49, MATCH(orders!$D787, products!$A$1:$A$49, 0), MATCH(orders!L$1, products!$A$1:$G$1, 0))</f>
        <v>22.884999999999998</v>
      </c>
      <c r="M787" s="4">
        <f t="shared" si="36"/>
        <v>22.884999999999998</v>
      </c>
      <c r="N787" t="str">
        <f t="shared" si="37"/>
        <v>Arabica</v>
      </c>
      <c r="O787" t="str">
        <f t="shared" si="38"/>
        <v>Dark</v>
      </c>
      <c r="P787" t="str">
        <f>_xlfn.XLOOKUP(Orders[[#This Row],[Customer ID]], customers!$A$1:$A$1001, customers!$I$1:$I$1001,, 0)</f>
        <v>No</v>
      </c>
    </row>
    <row r="788" spans="1:16" x14ac:dyDescent="0.3">
      <c r="A788" t="s">
        <v>4932</v>
      </c>
      <c r="B788" s="3">
        <v>43888</v>
      </c>
      <c r="C788" t="s">
        <v>4933</v>
      </c>
      <c r="D788" t="s">
        <v>6185</v>
      </c>
      <c r="E788">
        <v>1</v>
      </c>
      <c r="F788" t="str">
        <f>_xlfn.XLOOKUP(C788,customers!$A$2:$A$1001,customers!$B$2:$B$1001,,0)</f>
        <v>Cam Jewster</v>
      </c>
      <c r="G788" t="str">
        <f>IF(_xlfn.XLOOKUP(orders!C788,customers!A787:A1787,customers!C787:C1787,,0) = 0, "", _xlfn.XLOOKUP(orders!C788,customers!A787:A1787,customers!C787:C1787,,0))</f>
        <v>cjewsterlu@moonfruit.com</v>
      </c>
      <c r="H788" t="str">
        <f>_xlfn.XLOOKUP(C788, customers!$A$1:$A$1001, customers!$G$1:$G$1001,,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4">
        <f>INDEX(products!$A$1:$G$49, MATCH(orders!$D788, products!$A$1:$A$49, 0), MATCH(orders!L$1, products!$A$1:$G$1, 0))</f>
        <v>27.945</v>
      </c>
      <c r="M788" s="4">
        <f t="shared" si="36"/>
        <v>27.945</v>
      </c>
      <c r="N788" t="str">
        <f t="shared" si="37"/>
        <v>Excelsa</v>
      </c>
      <c r="O788" t="str">
        <f t="shared" si="38"/>
        <v>Dark</v>
      </c>
      <c r="P788" t="str">
        <f>_xlfn.XLOOKUP(Orders[[#This Row],[Customer ID]], customers!$A$1:$A$1001, customers!$I$1:$I$1001,, 0)</f>
        <v>Yes</v>
      </c>
    </row>
    <row r="789" spans="1:16" x14ac:dyDescent="0.3">
      <c r="A789" t="s">
        <v>4938</v>
      </c>
      <c r="B789" s="3">
        <v>44305</v>
      </c>
      <c r="C789" t="s">
        <v>4939</v>
      </c>
      <c r="D789" t="s">
        <v>6141</v>
      </c>
      <c r="E789">
        <v>6</v>
      </c>
      <c r="F789" t="str">
        <f>_xlfn.XLOOKUP(C789,customers!$A$2:$A$1001,customers!$B$2:$B$1001,,0)</f>
        <v>Beryl Osborn</v>
      </c>
      <c r="G789" t="str">
        <f>IF(_xlfn.XLOOKUP(orders!C789,customers!A788:A1788,customers!C788:C1788,,0) = 0, "", _xlfn.XLOOKUP(orders!C789,customers!A788:A1788,customers!C788:C1788,,0))</f>
        <v/>
      </c>
      <c r="H789" t="str">
        <f>_xlfn.XLOOKUP(C789, customers!$A$1:$A$1001, customers!$G$1:$G$1001,,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4">
        <f>INDEX(products!$A$1:$G$49, MATCH(orders!$D789, products!$A$1:$A$49, 0), MATCH(orders!L$1, products!$A$1:$G$1, 0))</f>
        <v>13.75</v>
      </c>
      <c r="M789" s="4">
        <f t="shared" si="36"/>
        <v>82.5</v>
      </c>
      <c r="N789" t="str">
        <f t="shared" si="37"/>
        <v>Excelsa</v>
      </c>
      <c r="O789" t="str">
        <f t="shared" si="38"/>
        <v>Medium</v>
      </c>
      <c r="P789" t="str">
        <f>_xlfn.XLOOKUP(Orders[[#This Row],[Customer ID]], customers!$A$1:$A$1001, customers!$I$1:$I$1001,, 0)</f>
        <v>Yes</v>
      </c>
    </row>
    <row r="790" spans="1:16" x14ac:dyDescent="0.3">
      <c r="A790" t="s">
        <v>4943</v>
      </c>
      <c r="B790" s="3">
        <v>44771</v>
      </c>
      <c r="C790" t="s">
        <v>4944</v>
      </c>
      <c r="D790" t="s">
        <v>6151</v>
      </c>
      <c r="E790">
        <v>2</v>
      </c>
      <c r="F790" t="str">
        <f>_xlfn.XLOOKUP(C790,customers!$A$2:$A$1001,customers!$B$2:$B$1001,,0)</f>
        <v>Kaela Nottram</v>
      </c>
      <c r="G790" t="str">
        <f>IF(_xlfn.XLOOKUP(orders!C790,customers!A789:A1789,customers!C789:C1789,,0) = 0, "", _xlfn.XLOOKUP(orders!C790,customers!A789:A1789,customers!C789:C1789,,0))</f>
        <v>knottramlw@odnoklassniki.ru</v>
      </c>
      <c r="H790" t="str">
        <f>_xlfn.XLOOKUP(C790, customers!$A$1:$A$1001, customers!$G$1:$G$1001,,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4">
        <f>INDEX(products!$A$1:$G$49, MATCH(orders!$D790, products!$A$1:$A$49, 0), MATCH(orders!L$1, products!$A$1:$G$1, 0))</f>
        <v>22.884999999999998</v>
      </c>
      <c r="M790" s="4">
        <f t="shared" si="36"/>
        <v>45.769999999999996</v>
      </c>
      <c r="N790" t="str">
        <f t="shared" si="37"/>
        <v>Robusta</v>
      </c>
      <c r="O790" t="str">
        <f t="shared" si="38"/>
        <v>Medium</v>
      </c>
      <c r="P790" t="str">
        <f>_xlfn.XLOOKUP(Orders[[#This Row],[Customer ID]], customers!$A$1:$A$1001, customers!$I$1:$I$1001,, 0)</f>
        <v>Yes</v>
      </c>
    </row>
    <row r="791" spans="1:16" x14ac:dyDescent="0.3">
      <c r="A791" t="s">
        <v>4949</v>
      </c>
      <c r="B791" s="3">
        <v>43485</v>
      </c>
      <c r="C791" t="s">
        <v>4950</v>
      </c>
      <c r="D791" t="s">
        <v>6140</v>
      </c>
      <c r="E791">
        <v>6</v>
      </c>
      <c r="F791" t="str">
        <f>_xlfn.XLOOKUP(C791,customers!$A$2:$A$1001,customers!$B$2:$B$1001,,0)</f>
        <v>Nobe Buney</v>
      </c>
      <c r="G791" t="str">
        <f>IF(_xlfn.XLOOKUP(orders!C791,customers!A790:A1790,customers!C790:C1790,,0) = 0, "", _xlfn.XLOOKUP(orders!C791,customers!A790:A1790,customers!C790:C1790,,0))</f>
        <v>nbuneylx@jugem.jp</v>
      </c>
      <c r="H791" t="str">
        <f>_xlfn.XLOOKUP(C791, customers!$A$1:$A$1001, customers!$G$1:$G$1001,,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4">
        <f>INDEX(products!$A$1:$G$49, MATCH(orders!$D791, products!$A$1:$A$49, 0), MATCH(orders!L$1, products!$A$1:$G$1, 0))</f>
        <v>12.95</v>
      </c>
      <c r="M791" s="4">
        <f t="shared" si="36"/>
        <v>77.699999999999989</v>
      </c>
      <c r="N791" t="str">
        <f t="shared" si="37"/>
        <v>Arabica</v>
      </c>
      <c r="O791" t="str">
        <f t="shared" si="38"/>
        <v>Light</v>
      </c>
      <c r="P791" t="str">
        <f>_xlfn.XLOOKUP(Orders[[#This Row],[Customer ID]], customers!$A$1:$A$1001, customers!$I$1:$I$1001,, 0)</f>
        <v>No</v>
      </c>
    </row>
    <row r="792" spans="1:16" x14ac:dyDescent="0.3">
      <c r="A792" t="s">
        <v>4955</v>
      </c>
      <c r="B792" s="3">
        <v>44613</v>
      </c>
      <c r="C792" t="s">
        <v>4956</v>
      </c>
      <c r="D792" t="s">
        <v>6180</v>
      </c>
      <c r="E792">
        <v>3</v>
      </c>
      <c r="F792" t="str">
        <f>_xlfn.XLOOKUP(C792,customers!$A$2:$A$1001,customers!$B$2:$B$1001,,0)</f>
        <v>Silvan McShea</v>
      </c>
      <c r="G792" t="str">
        <f>IF(_xlfn.XLOOKUP(orders!C792,customers!A791:A1791,customers!C791:C1791,,0) = 0, "", _xlfn.XLOOKUP(orders!C792,customers!A791:A1791,customers!C791:C1791,,0))</f>
        <v>smcshealy@photobucket.com</v>
      </c>
      <c r="H792" t="str">
        <f>_xlfn.XLOOKUP(C792, customers!$A$1:$A$1001, customers!$G$1:$G$1001,,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4">
        <f>INDEX(products!$A$1:$G$49, MATCH(orders!$D792, products!$A$1:$A$49, 0), MATCH(orders!L$1, products!$A$1:$G$1, 0))</f>
        <v>7.77</v>
      </c>
      <c r="M792" s="4">
        <f t="shared" si="36"/>
        <v>23.31</v>
      </c>
      <c r="N792" t="str">
        <f t="shared" si="37"/>
        <v>Arabica</v>
      </c>
      <c r="O792" t="str">
        <f t="shared" si="38"/>
        <v>Light</v>
      </c>
      <c r="P792" t="str">
        <f>_xlfn.XLOOKUP(Orders[[#This Row],[Customer ID]], customers!$A$1:$A$1001, customers!$I$1:$I$1001,, 0)</f>
        <v>No</v>
      </c>
    </row>
    <row r="793" spans="1:16" x14ac:dyDescent="0.3">
      <c r="A793" t="s">
        <v>4961</v>
      </c>
      <c r="B793" s="3">
        <v>43954</v>
      </c>
      <c r="C793" t="s">
        <v>4962</v>
      </c>
      <c r="D793" t="s">
        <v>6145</v>
      </c>
      <c r="E793">
        <v>5</v>
      </c>
      <c r="F793" t="str">
        <f>_xlfn.XLOOKUP(C793,customers!$A$2:$A$1001,customers!$B$2:$B$1001,,0)</f>
        <v>Karylin Huddart</v>
      </c>
      <c r="G793" t="str">
        <f>IF(_xlfn.XLOOKUP(orders!C793,customers!A792:A1792,customers!C792:C1792,,0) = 0, "", _xlfn.XLOOKUP(orders!C793,customers!A792:A1792,customers!C792:C1792,,0))</f>
        <v>khuddartlz@about.com</v>
      </c>
      <c r="H793" t="str">
        <f>_xlfn.XLOOKUP(C793, customers!$A$1:$A$1001, customers!$G$1:$G$1001,,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4">
        <f>INDEX(products!$A$1:$G$49, MATCH(orders!$D793, products!$A$1:$A$49, 0), MATCH(orders!L$1, products!$A$1:$G$1, 0))</f>
        <v>4.7549999999999999</v>
      </c>
      <c r="M793" s="4">
        <f t="shared" si="36"/>
        <v>23.774999999999999</v>
      </c>
      <c r="N793" t="str">
        <f t="shared" si="37"/>
        <v>Liberica</v>
      </c>
      <c r="O793" t="str">
        <f t="shared" si="38"/>
        <v>Light</v>
      </c>
      <c r="P793" t="str">
        <f>_xlfn.XLOOKUP(Orders[[#This Row],[Customer ID]], customers!$A$1:$A$1001, customers!$I$1:$I$1001,, 0)</f>
        <v>Yes</v>
      </c>
    </row>
    <row r="794" spans="1:16" x14ac:dyDescent="0.3">
      <c r="A794" t="s">
        <v>4967</v>
      </c>
      <c r="B794" s="3">
        <v>43545</v>
      </c>
      <c r="C794" t="s">
        <v>4968</v>
      </c>
      <c r="D794" t="s">
        <v>6160</v>
      </c>
      <c r="E794">
        <v>6</v>
      </c>
      <c r="F794" t="str">
        <f>_xlfn.XLOOKUP(C794,customers!$A$2:$A$1001,customers!$B$2:$B$1001,,0)</f>
        <v>Jereme Gippes</v>
      </c>
      <c r="G794" t="str">
        <f>IF(_xlfn.XLOOKUP(orders!C794,customers!A793:A1793,customers!C793:C1793,,0) = 0, "", _xlfn.XLOOKUP(orders!C794,customers!A793:A1793,customers!C793:C1793,,0))</f>
        <v>jgippesm0@cloudflare.com</v>
      </c>
      <c r="H794" t="str">
        <f>_xlfn.XLOOKUP(C794, customers!$A$1:$A$1001, customers!$G$1:$G$1001,,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4">
        <f>INDEX(products!$A$1:$G$49, MATCH(orders!$D794, products!$A$1:$A$49, 0), MATCH(orders!L$1, products!$A$1:$G$1, 0))</f>
        <v>8.73</v>
      </c>
      <c r="M794" s="4">
        <f t="shared" si="36"/>
        <v>52.38</v>
      </c>
      <c r="N794" t="str">
        <f t="shared" si="37"/>
        <v>Liberica</v>
      </c>
      <c r="O794" t="str">
        <f t="shared" si="38"/>
        <v>Medium</v>
      </c>
      <c r="P794" t="str">
        <f>_xlfn.XLOOKUP(Orders[[#This Row],[Customer ID]], customers!$A$1:$A$1001, customers!$I$1:$I$1001,, 0)</f>
        <v>Yes</v>
      </c>
    </row>
    <row r="795" spans="1:16" x14ac:dyDescent="0.3">
      <c r="A795" t="s">
        <v>4973</v>
      </c>
      <c r="B795" s="3">
        <v>43629</v>
      </c>
      <c r="C795" t="s">
        <v>4974</v>
      </c>
      <c r="D795" t="s">
        <v>6178</v>
      </c>
      <c r="E795">
        <v>5</v>
      </c>
      <c r="F795" t="str">
        <f>_xlfn.XLOOKUP(C795,customers!$A$2:$A$1001,customers!$B$2:$B$1001,,0)</f>
        <v>Lukas Whittlesee</v>
      </c>
      <c r="G795" t="str">
        <f>IF(_xlfn.XLOOKUP(orders!C795,customers!A794:A1794,customers!C794:C1794,,0) = 0, "", _xlfn.XLOOKUP(orders!C795,customers!A794:A1794,customers!C794:C1794,,0))</f>
        <v>lwhittleseem1@e-recht24.de</v>
      </c>
      <c r="H795" t="str">
        <f>_xlfn.XLOOKUP(C795, customers!$A$1:$A$1001, customers!$G$1:$G$1001,,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4">
        <f>INDEX(products!$A$1:$G$49, MATCH(orders!$D795, products!$A$1:$A$49, 0), MATCH(orders!L$1, products!$A$1:$G$1, 0))</f>
        <v>3.5849999999999995</v>
      </c>
      <c r="M795" s="4">
        <f t="shared" si="36"/>
        <v>17.924999999999997</v>
      </c>
      <c r="N795" t="str">
        <f t="shared" si="37"/>
        <v>Robusta</v>
      </c>
      <c r="O795" t="str">
        <f t="shared" si="38"/>
        <v>Light</v>
      </c>
      <c r="P795" t="str">
        <f>_xlfn.XLOOKUP(Orders[[#This Row],[Customer ID]], customers!$A$1:$A$1001, customers!$I$1:$I$1001,, 0)</f>
        <v>No</v>
      </c>
    </row>
    <row r="796" spans="1:16" x14ac:dyDescent="0.3">
      <c r="A796" t="s">
        <v>4979</v>
      </c>
      <c r="B796" s="3">
        <v>43987</v>
      </c>
      <c r="C796" t="s">
        <v>4980</v>
      </c>
      <c r="D796" t="s">
        <v>6182</v>
      </c>
      <c r="E796">
        <v>5</v>
      </c>
      <c r="F796" t="str">
        <f>_xlfn.XLOOKUP(C796,customers!$A$2:$A$1001,customers!$B$2:$B$1001,,0)</f>
        <v>Gregorius Trengrove</v>
      </c>
      <c r="G796" t="str">
        <f>IF(_xlfn.XLOOKUP(orders!C796,customers!A795:A1795,customers!C795:C1795,,0) = 0, "", _xlfn.XLOOKUP(orders!C796,customers!A795:A1795,customers!C795:C1795,,0))</f>
        <v>gtrengrovem2@elpais.com</v>
      </c>
      <c r="H796" t="str">
        <f>_xlfn.XLOOKUP(C796, customers!$A$1:$A$1001, customers!$G$1:$G$1001,,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4">
        <f>INDEX(products!$A$1:$G$49, MATCH(orders!$D796, products!$A$1:$A$49, 0), MATCH(orders!L$1, products!$A$1:$G$1, 0))</f>
        <v>29.784999999999997</v>
      </c>
      <c r="M796" s="4">
        <f t="shared" si="36"/>
        <v>148.92499999999998</v>
      </c>
      <c r="N796" t="str">
        <f t="shared" si="37"/>
        <v>Arabica</v>
      </c>
      <c r="O796" t="str">
        <f t="shared" si="38"/>
        <v>Light</v>
      </c>
      <c r="P796" t="str">
        <f>_xlfn.XLOOKUP(Orders[[#This Row],[Customer ID]], customers!$A$1:$A$1001, customers!$I$1:$I$1001,, 0)</f>
        <v>No</v>
      </c>
    </row>
    <row r="797" spans="1:16" x14ac:dyDescent="0.3">
      <c r="A797" t="s">
        <v>4985</v>
      </c>
      <c r="B797" s="3">
        <v>43540</v>
      </c>
      <c r="C797" t="s">
        <v>4986</v>
      </c>
      <c r="D797" t="s">
        <v>6173</v>
      </c>
      <c r="E797">
        <v>4</v>
      </c>
      <c r="F797" t="str">
        <f>_xlfn.XLOOKUP(C797,customers!$A$2:$A$1001,customers!$B$2:$B$1001,,0)</f>
        <v>Wright Caldero</v>
      </c>
      <c r="G797" t="str">
        <f>IF(_xlfn.XLOOKUP(orders!C797,customers!A796:A1796,customers!C796:C1796,,0) = 0, "", _xlfn.XLOOKUP(orders!C797,customers!A796:A1796,customers!C796:C1796,,0))</f>
        <v>wcalderom3@stumbleupon.com</v>
      </c>
      <c r="H797" t="str">
        <f>_xlfn.XLOOKUP(C797, customers!$A$1:$A$1001, customers!$G$1:$G$1001,,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4">
        <f>INDEX(products!$A$1:$G$49, MATCH(orders!$D797, products!$A$1:$A$49, 0), MATCH(orders!L$1, products!$A$1:$G$1, 0))</f>
        <v>7.169999999999999</v>
      </c>
      <c r="M797" s="4">
        <f t="shared" si="36"/>
        <v>28.679999999999996</v>
      </c>
      <c r="N797" t="str">
        <f t="shared" si="37"/>
        <v>Robusta</v>
      </c>
      <c r="O797" t="str">
        <f t="shared" si="38"/>
        <v>Light</v>
      </c>
      <c r="P797" t="str">
        <f>_xlfn.XLOOKUP(Orders[[#This Row],[Customer ID]], customers!$A$1:$A$1001, customers!$I$1:$I$1001,, 0)</f>
        <v>No</v>
      </c>
    </row>
    <row r="798" spans="1:16" x14ac:dyDescent="0.3">
      <c r="A798" t="s">
        <v>4991</v>
      </c>
      <c r="B798" s="3">
        <v>44533</v>
      </c>
      <c r="C798" t="s">
        <v>4992</v>
      </c>
      <c r="D798" t="s">
        <v>6161</v>
      </c>
      <c r="E798">
        <v>1</v>
      </c>
      <c r="F798" t="str">
        <f>_xlfn.XLOOKUP(C798,customers!$A$2:$A$1001,customers!$B$2:$B$1001,,0)</f>
        <v>Merell Zanazzi</v>
      </c>
      <c r="G798" t="str">
        <f>IF(_xlfn.XLOOKUP(orders!C798,customers!A797:A1797,customers!C797:C1797,,0) = 0, "", _xlfn.XLOOKUP(orders!C798,customers!A797:A1797,customers!C797:C1797,,0))</f>
        <v/>
      </c>
      <c r="H798" t="str">
        <f>_xlfn.XLOOKUP(C798, customers!$A$1:$A$1001, customers!$G$1:$G$1001,,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4">
        <f>INDEX(products!$A$1:$G$49, MATCH(orders!$D798, products!$A$1:$A$49, 0), MATCH(orders!L$1, products!$A$1:$G$1, 0))</f>
        <v>9.51</v>
      </c>
      <c r="M798" s="4">
        <f t="shared" si="36"/>
        <v>9.51</v>
      </c>
      <c r="N798" t="str">
        <f t="shared" si="37"/>
        <v>Liberica</v>
      </c>
      <c r="O798" t="str">
        <f t="shared" si="38"/>
        <v>Light</v>
      </c>
      <c r="P798" t="str">
        <f>_xlfn.XLOOKUP(Orders[[#This Row],[Customer ID]], customers!$A$1:$A$1001, customers!$I$1:$I$1001,, 0)</f>
        <v>No</v>
      </c>
    </row>
    <row r="799" spans="1:16" x14ac:dyDescent="0.3">
      <c r="A799" t="s">
        <v>4996</v>
      </c>
      <c r="B799" s="3">
        <v>44751</v>
      </c>
      <c r="C799" t="s">
        <v>4997</v>
      </c>
      <c r="D799" t="s">
        <v>6180</v>
      </c>
      <c r="E799">
        <v>4</v>
      </c>
      <c r="F799" t="str">
        <f>_xlfn.XLOOKUP(C799,customers!$A$2:$A$1001,customers!$B$2:$B$1001,,0)</f>
        <v>Jed Kennicott</v>
      </c>
      <c r="G799" t="str">
        <f>IF(_xlfn.XLOOKUP(orders!C799,customers!A798:A1798,customers!C798:C1798,,0) = 0, "", _xlfn.XLOOKUP(orders!C799,customers!A798:A1798,customers!C798:C1798,,0))</f>
        <v>jkennicottm5@yahoo.co.jp</v>
      </c>
      <c r="H799" t="str">
        <f>_xlfn.XLOOKUP(C799, customers!$A$1:$A$1001, customers!$G$1:$G$1001,,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4">
        <f>INDEX(products!$A$1:$G$49, MATCH(orders!$D799, products!$A$1:$A$49, 0), MATCH(orders!L$1, products!$A$1:$G$1, 0))</f>
        <v>7.77</v>
      </c>
      <c r="M799" s="4">
        <f t="shared" si="36"/>
        <v>31.08</v>
      </c>
      <c r="N799" t="str">
        <f t="shared" si="37"/>
        <v>Arabica</v>
      </c>
      <c r="O799" t="str">
        <f t="shared" si="38"/>
        <v>Light</v>
      </c>
      <c r="P799" t="str">
        <f>_xlfn.XLOOKUP(Orders[[#This Row],[Customer ID]], customers!$A$1:$A$1001, customers!$I$1:$I$1001,, 0)</f>
        <v>No</v>
      </c>
    </row>
    <row r="800" spans="1:16" x14ac:dyDescent="0.3">
      <c r="A800" t="s">
        <v>5002</v>
      </c>
      <c r="B800" s="3">
        <v>43950</v>
      </c>
      <c r="C800" t="s">
        <v>5003</v>
      </c>
      <c r="D800" t="s">
        <v>6163</v>
      </c>
      <c r="E800">
        <v>3</v>
      </c>
      <c r="F800" t="str">
        <f>_xlfn.XLOOKUP(C800,customers!$A$2:$A$1001,customers!$B$2:$B$1001,,0)</f>
        <v>Guenevere Ruggen</v>
      </c>
      <c r="G800" t="str">
        <f>IF(_xlfn.XLOOKUP(orders!C800,customers!A799:A1799,customers!C799:C1799,,0) = 0, "", _xlfn.XLOOKUP(orders!C800,customers!A799:A1799,customers!C799:C1799,,0))</f>
        <v>gruggenm6@nymag.com</v>
      </c>
      <c r="H800" t="str">
        <f>_xlfn.XLOOKUP(C800, customers!$A$1:$A$1001, customers!$G$1:$G$1001,,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4">
        <f>INDEX(products!$A$1:$G$49, MATCH(orders!$D800, products!$A$1:$A$49, 0), MATCH(orders!L$1, products!$A$1:$G$1, 0))</f>
        <v>2.6849999999999996</v>
      </c>
      <c r="M800" s="4">
        <f t="shared" si="36"/>
        <v>8.0549999999999997</v>
      </c>
      <c r="N800" t="str">
        <f t="shared" si="37"/>
        <v>Robusta</v>
      </c>
      <c r="O800" t="str">
        <f t="shared" si="38"/>
        <v>Dark</v>
      </c>
      <c r="P800" t="str">
        <f>_xlfn.XLOOKUP(Orders[[#This Row],[Customer ID]], customers!$A$1:$A$1001, customers!$I$1:$I$1001,, 0)</f>
        <v>Yes</v>
      </c>
    </row>
    <row r="801" spans="1:16" x14ac:dyDescent="0.3">
      <c r="A801" t="s">
        <v>5008</v>
      </c>
      <c r="B801" s="3">
        <v>44588</v>
      </c>
      <c r="C801" t="s">
        <v>5009</v>
      </c>
      <c r="D801" t="s">
        <v>6183</v>
      </c>
      <c r="E801">
        <v>3</v>
      </c>
      <c r="F801" t="str">
        <f>_xlfn.XLOOKUP(C801,customers!$A$2:$A$1001,customers!$B$2:$B$1001,,0)</f>
        <v>Gonzales Cicculi</v>
      </c>
      <c r="G801" t="str">
        <f>IF(_xlfn.XLOOKUP(orders!C801,customers!A800:A1800,customers!C800:C1800,,0) = 0, "", _xlfn.XLOOKUP(orders!C801,customers!A800:A1800,customers!C800:C1800,,0))</f>
        <v/>
      </c>
      <c r="H801" t="str">
        <f>_xlfn.XLOOKUP(C801, customers!$A$1:$A$1001, customers!$G$1:$G$1001,,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4">
        <f>INDEX(products!$A$1:$G$49, MATCH(orders!$D801, products!$A$1:$A$49, 0), MATCH(orders!L$1, products!$A$1:$G$1, 0))</f>
        <v>12.15</v>
      </c>
      <c r="M801" s="4">
        <f t="shared" si="36"/>
        <v>36.450000000000003</v>
      </c>
      <c r="N801" t="str">
        <f t="shared" si="37"/>
        <v>Excelsa</v>
      </c>
      <c r="O801" t="str">
        <f t="shared" si="38"/>
        <v>Dark</v>
      </c>
      <c r="P801" t="str">
        <f>_xlfn.XLOOKUP(Orders[[#This Row],[Customer ID]], customers!$A$1:$A$1001, customers!$I$1:$I$1001,, 0)</f>
        <v>Yes</v>
      </c>
    </row>
    <row r="802" spans="1:16" x14ac:dyDescent="0.3">
      <c r="A802" t="s">
        <v>5012</v>
      </c>
      <c r="B802" s="3">
        <v>44240</v>
      </c>
      <c r="C802" t="s">
        <v>5013</v>
      </c>
      <c r="D802" t="s">
        <v>6163</v>
      </c>
      <c r="E802">
        <v>6</v>
      </c>
      <c r="F802" t="str">
        <f>_xlfn.XLOOKUP(C802,customers!$A$2:$A$1001,customers!$B$2:$B$1001,,0)</f>
        <v>Man Fright</v>
      </c>
      <c r="G802" t="str">
        <f>IF(_xlfn.XLOOKUP(orders!C802,customers!A801:A1801,customers!C801:C1801,,0) = 0, "", _xlfn.XLOOKUP(orders!C802,customers!A801:A1801,customers!C801:C1801,,0))</f>
        <v>mfrightm8@harvard.edu</v>
      </c>
      <c r="H802" t="str">
        <f>_xlfn.XLOOKUP(C802, customers!$A$1:$A$1001, customers!$G$1:$G$1001,,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4">
        <f>INDEX(products!$A$1:$G$49, MATCH(orders!$D802, products!$A$1:$A$49, 0), MATCH(orders!L$1, products!$A$1:$G$1, 0))</f>
        <v>2.6849999999999996</v>
      </c>
      <c r="M802" s="4">
        <f t="shared" si="36"/>
        <v>16.11</v>
      </c>
      <c r="N802" t="str">
        <f t="shared" si="37"/>
        <v>Robusta</v>
      </c>
      <c r="O802" t="str">
        <f t="shared" si="38"/>
        <v>Dark</v>
      </c>
      <c r="P802" t="str">
        <f>_xlfn.XLOOKUP(Orders[[#This Row],[Customer ID]], customers!$A$1:$A$1001, customers!$I$1:$I$1001,, 0)</f>
        <v>No</v>
      </c>
    </row>
    <row r="803" spans="1:16" x14ac:dyDescent="0.3">
      <c r="A803" t="s">
        <v>5018</v>
      </c>
      <c r="B803" s="3">
        <v>44025</v>
      </c>
      <c r="C803" t="s">
        <v>5019</v>
      </c>
      <c r="D803" t="s">
        <v>6149</v>
      </c>
      <c r="E803">
        <v>2</v>
      </c>
      <c r="F803" t="str">
        <f>_xlfn.XLOOKUP(C803,customers!$A$2:$A$1001,customers!$B$2:$B$1001,,0)</f>
        <v>Boyce Tarte</v>
      </c>
      <c r="G803" t="str">
        <f>IF(_xlfn.XLOOKUP(orders!C803,customers!A802:A1802,customers!C802:C1802,,0) = 0, "", _xlfn.XLOOKUP(orders!C803,customers!A802:A1802,customers!C802:C1802,,0))</f>
        <v>btartem9@aol.com</v>
      </c>
      <c r="H803" t="str">
        <f>_xlfn.XLOOKUP(C803, customers!$A$1:$A$1001, customers!$G$1:$G$1001,,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4">
        <f>INDEX(products!$A$1:$G$49, MATCH(orders!$D803, products!$A$1:$A$49, 0), MATCH(orders!L$1, products!$A$1:$G$1, 0))</f>
        <v>20.584999999999997</v>
      </c>
      <c r="M803" s="4">
        <f t="shared" si="36"/>
        <v>41.169999999999995</v>
      </c>
      <c r="N803" t="str">
        <f t="shared" si="37"/>
        <v>Robusta</v>
      </c>
      <c r="O803" t="str">
        <f t="shared" si="38"/>
        <v>Dark</v>
      </c>
      <c r="P803" t="str">
        <f>_xlfn.XLOOKUP(Orders[[#This Row],[Customer ID]], customers!$A$1:$A$1001, customers!$I$1:$I$1001,, 0)</f>
        <v>Yes</v>
      </c>
    </row>
    <row r="804" spans="1:16" x14ac:dyDescent="0.3">
      <c r="A804" t="s">
        <v>5024</v>
      </c>
      <c r="B804" s="3">
        <v>43902</v>
      </c>
      <c r="C804" t="s">
        <v>5025</v>
      </c>
      <c r="D804" t="s">
        <v>6163</v>
      </c>
      <c r="E804">
        <v>4</v>
      </c>
      <c r="F804" t="str">
        <f>_xlfn.XLOOKUP(C804,customers!$A$2:$A$1001,customers!$B$2:$B$1001,,0)</f>
        <v>Caddric Krzysztofiak</v>
      </c>
      <c r="G804" t="str">
        <f>IF(_xlfn.XLOOKUP(orders!C804,customers!A803:A1803,customers!C803:C1803,,0) = 0, "", _xlfn.XLOOKUP(orders!C804,customers!A803:A1803,customers!C803:C1803,,0))</f>
        <v>ckrzysztofiakma@skyrock.com</v>
      </c>
      <c r="H804" t="str">
        <f>_xlfn.XLOOKUP(C804, customers!$A$1:$A$1001, customers!$G$1:$G$1001,,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4">
        <f>INDEX(products!$A$1:$G$49, MATCH(orders!$D804, products!$A$1:$A$49, 0), MATCH(orders!L$1, products!$A$1:$G$1, 0))</f>
        <v>2.6849999999999996</v>
      </c>
      <c r="M804" s="4">
        <f t="shared" si="36"/>
        <v>10.739999999999998</v>
      </c>
      <c r="N804" t="str">
        <f t="shared" si="37"/>
        <v>Robusta</v>
      </c>
      <c r="O804" t="str">
        <f t="shared" si="38"/>
        <v>Dark</v>
      </c>
      <c r="P804" t="str">
        <f>_xlfn.XLOOKUP(Orders[[#This Row],[Customer ID]], customers!$A$1:$A$1001, customers!$I$1:$I$1001,, 0)</f>
        <v>No</v>
      </c>
    </row>
    <row r="805" spans="1:16" x14ac:dyDescent="0.3">
      <c r="A805" t="s">
        <v>5030</v>
      </c>
      <c r="B805" s="3">
        <v>43955</v>
      </c>
      <c r="C805" t="s">
        <v>5031</v>
      </c>
      <c r="D805" t="s">
        <v>6166</v>
      </c>
      <c r="E805">
        <v>4</v>
      </c>
      <c r="F805" t="str">
        <f>_xlfn.XLOOKUP(C805,customers!$A$2:$A$1001,customers!$B$2:$B$1001,,0)</f>
        <v>Darn Penquet</v>
      </c>
      <c r="G805" t="str">
        <f>IF(_xlfn.XLOOKUP(orders!C805,customers!A804:A1804,customers!C804:C1804,,0) = 0, "", _xlfn.XLOOKUP(orders!C805,customers!A804:A1804,customers!C804:C1804,,0))</f>
        <v>dpenquetmb@diigo.com</v>
      </c>
      <c r="H805" t="str">
        <f>_xlfn.XLOOKUP(C805, customers!$A$1:$A$1001, customers!$G$1:$G$1001,,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4">
        <f>INDEX(products!$A$1:$G$49, MATCH(orders!$D805, products!$A$1:$A$49, 0), MATCH(orders!L$1, products!$A$1:$G$1, 0))</f>
        <v>31.624999999999996</v>
      </c>
      <c r="M805" s="4">
        <f t="shared" si="36"/>
        <v>126.49999999999999</v>
      </c>
      <c r="N805" t="str">
        <f t="shared" si="37"/>
        <v>Excelsa</v>
      </c>
      <c r="O805" t="str">
        <f t="shared" si="38"/>
        <v>Medium</v>
      </c>
      <c r="P805" t="str">
        <f>_xlfn.XLOOKUP(Orders[[#This Row],[Customer ID]], customers!$A$1:$A$1001, customers!$I$1:$I$1001,, 0)</f>
        <v>No</v>
      </c>
    </row>
    <row r="806" spans="1:16" x14ac:dyDescent="0.3">
      <c r="A806" t="s">
        <v>5035</v>
      </c>
      <c r="B806" s="3">
        <v>44289</v>
      </c>
      <c r="C806" t="s">
        <v>5036</v>
      </c>
      <c r="D806" t="s">
        <v>6179</v>
      </c>
      <c r="E806">
        <v>2</v>
      </c>
      <c r="F806" t="str">
        <f>_xlfn.XLOOKUP(C806,customers!$A$2:$A$1001,customers!$B$2:$B$1001,,0)</f>
        <v>Jammie Cloke</v>
      </c>
      <c r="G806" t="str">
        <f>IF(_xlfn.XLOOKUP(orders!C806,customers!A805:A1805,customers!C805:C1805,,0) = 0, "", _xlfn.XLOOKUP(orders!C806,customers!A805:A1805,customers!C805:C1805,,0))</f>
        <v/>
      </c>
      <c r="H806" t="str">
        <f>_xlfn.XLOOKUP(C806, customers!$A$1:$A$1001, customers!$G$1:$G$1001,,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4">
        <f>INDEX(products!$A$1:$G$49, MATCH(orders!$D806, products!$A$1:$A$49, 0), MATCH(orders!L$1, products!$A$1:$G$1, 0))</f>
        <v>11.95</v>
      </c>
      <c r="M806" s="4">
        <f t="shared" si="36"/>
        <v>23.9</v>
      </c>
      <c r="N806" t="str">
        <f t="shared" si="37"/>
        <v>Robusta</v>
      </c>
      <c r="O806" t="str">
        <f t="shared" si="38"/>
        <v>Light</v>
      </c>
      <c r="P806" t="str">
        <f>_xlfn.XLOOKUP(Orders[[#This Row],[Customer ID]], customers!$A$1:$A$1001, customers!$I$1:$I$1001,, 0)</f>
        <v>No</v>
      </c>
    </row>
    <row r="807" spans="1:16" x14ac:dyDescent="0.3">
      <c r="A807" t="s">
        <v>5040</v>
      </c>
      <c r="B807" s="3">
        <v>44713</v>
      </c>
      <c r="C807" t="s">
        <v>5041</v>
      </c>
      <c r="D807" t="s">
        <v>6146</v>
      </c>
      <c r="E807">
        <v>1</v>
      </c>
      <c r="F807" t="str">
        <f>_xlfn.XLOOKUP(C807,customers!$A$2:$A$1001,customers!$B$2:$B$1001,,0)</f>
        <v>Chester Clowton</v>
      </c>
      <c r="G807" t="str">
        <f>IF(_xlfn.XLOOKUP(orders!C807,customers!A806:A1806,customers!C806:C1806,,0) = 0, "", _xlfn.XLOOKUP(orders!C807,customers!A806:A1806,customers!C806:C1806,,0))</f>
        <v/>
      </c>
      <c r="H807" t="str">
        <f>_xlfn.XLOOKUP(C807, customers!$A$1:$A$1001, customers!$G$1:$G$1001,,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4">
        <f>INDEX(products!$A$1:$G$49, MATCH(orders!$D807, products!$A$1:$A$49, 0), MATCH(orders!L$1, products!$A$1:$G$1, 0))</f>
        <v>5.97</v>
      </c>
      <c r="M807" s="4">
        <f t="shared" si="36"/>
        <v>5.97</v>
      </c>
      <c r="N807" t="str">
        <f t="shared" si="37"/>
        <v>Robusta</v>
      </c>
      <c r="O807" t="str">
        <f t="shared" si="38"/>
        <v>Medium</v>
      </c>
      <c r="P807" t="str">
        <f>_xlfn.XLOOKUP(Orders[[#This Row],[Customer ID]], customers!$A$1:$A$1001, customers!$I$1:$I$1001,, 0)</f>
        <v>No</v>
      </c>
    </row>
    <row r="808" spans="1:16" x14ac:dyDescent="0.3">
      <c r="A808" t="s">
        <v>5046</v>
      </c>
      <c r="B808" s="3">
        <v>44241</v>
      </c>
      <c r="C808" t="s">
        <v>5047</v>
      </c>
      <c r="D808" t="s">
        <v>6150</v>
      </c>
      <c r="E808">
        <v>2</v>
      </c>
      <c r="F808" t="str">
        <f>_xlfn.XLOOKUP(C808,customers!$A$2:$A$1001,customers!$B$2:$B$1001,,0)</f>
        <v>Kathleen Diable</v>
      </c>
      <c r="G808" t="str">
        <f>IF(_xlfn.XLOOKUP(orders!C808,customers!A807:A1807,customers!C807:C1807,,0) = 0, "", _xlfn.XLOOKUP(orders!C808,customers!A807:A1807,customers!C807:C1807,,0))</f>
        <v/>
      </c>
      <c r="H808" t="str">
        <f>_xlfn.XLOOKUP(C808, customers!$A$1:$A$1001, customers!$G$1:$G$1001,,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4">
        <f>INDEX(products!$A$1:$G$49, MATCH(orders!$D808, products!$A$1:$A$49, 0), MATCH(orders!L$1, products!$A$1:$G$1, 0))</f>
        <v>3.8849999999999998</v>
      </c>
      <c r="M808" s="4">
        <f t="shared" si="36"/>
        <v>7.77</v>
      </c>
      <c r="N808" t="str">
        <f t="shared" si="37"/>
        <v>Liberica</v>
      </c>
      <c r="O808" t="str">
        <f t="shared" si="38"/>
        <v>Dark</v>
      </c>
      <c r="P808" t="str">
        <f>_xlfn.XLOOKUP(Orders[[#This Row],[Customer ID]], customers!$A$1:$A$1001, customers!$I$1:$I$1001,, 0)</f>
        <v>Yes</v>
      </c>
    </row>
    <row r="809" spans="1:16" x14ac:dyDescent="0.3">
      <c r="A809" t="s">
        <v>5050</v>
      </c>
      <c r="B809" s="3">
        <v>44543</v>
      </c>
      <c r="C809" t="s">
        <v>5051</v>
      </c>
      <c r="D809" t="s">
        <v>6169</v>
      </c>
      <c r="E809">
        <v>3</v>
      </c>
      <c r="F809" t="str">
        <f>_xlfn.XLOOKUP(C809,customers!$A$2:$A$1001,customers!$B$2:$B$1001,,0)</f>
        <v>Koren Ferretti</v>
      </c>
      <c r="G809" t="str">
        <f>IF(_xlfn.XLOOKUP(orders!C809,customers!A808:A1808,customers!C808:C1808,,0) = 0, "", _xlfn.XLOOKUP(orders!C809,customers!A808:A1808,customers!C808:C1808,,0))</f>
        <v>kferrettimf@huffingtonpost.com</v>
      </c>
      <c r="H809" t="str">
        <f>_xlfn.XLOOKUP(C809, customers!$A$1:$A$1001, customers!$G$1:$G$1001,,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4">
        <f>INDEX(products!$A$1:$G$49, MATCH(orders!$D809, products!$A$1:$A$49, 0), MATCH(orders!L$1, products!$A$1:$G$1, 0))</f>
        <v>7.77</v>
      </c>
      <c r="M809" s="4">
        <f t="shared" si="36"/>
        <v>23.31</v>
      </c>
      <c r="N809" t="str">
        <f t="shared" si="37"/>
        <v>Liberica</v>
      </c>
      <c r="O809" t="str">
        <f t="shared" si="38"/>
        <v>Dark</v>
      </c>
      <c r="P809" t="str">
        <f>_xlfn.XLOOKUP(Orders[[#This Row],[Customer ID]], customers!$A$1:$A$1001, customers!$I$1:$I$1001,, 0)</f>
        <v>No</v>
      </c>
    </row>
    <row r="810" spans="1:16" x14ac:dyDescent="0.3">
      <c r="A810" t="s">
        <v>5056</v>
      </c>
      <c r="B810" s="3">
        <v>43868</v>
      </c>
      <c r="C810" t="s">
        <v>5113</v>
      </c>
      <c r="D810" t="s">
        <v>6142</v>
      </c>
      <c r="E810">
        <v>5</v>
      </c>
      <c r="F810" t="str">
        <f>_xlfn.XLOOKUP(C810,customers!$A$2:$A$1001,customers!$B$2:$B$1001,,0)</f>
        <v>Allis Wilmore</v>
      </c>
      <c r="G810" t="str">
        <f>IF(_xlfn.XLOOKUP(orders!C810,customers!A809:A1809,customers!C809:C1809,,0) = 0, "", _xlfn.XLOOKUP(orders!C810,customers!A809:A1809,customers!C809:C1809,,0))</f>
        <v/>
      </c>
      <c r="H810" t="str">
        <f>_xlfn.XLOOKUP(C810, customers!$A$1:$A$1001, customers!$G$1:$G$1001,,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4">
        <f>INDEX(products!$A$1:$G$49, MATCH(orders!$D810, products!$A$1:$A$49, 0), MATCH(orders!L$1, products!$A$1:$G$1, 0))</f>
        <v>27.484999999999996</v>
      </c>
      <c r="M810" s="4">
        <f t="shared" si="36"/>
        <v>137.42499999999998</v>
      </c>
      <c r="N810" t="str">
        <f t="shared" si="37"/>
        <v>Robusta</v>
      </c>
      <c r="O810" t="str">
        <f t="shared" si="38"/>
        <v>Light</v>
      </c>
      <c r="P810" t="str">
        <f>_xlfn.XLOOKUP(Orders[[#This Row],[Customer ID]], customers!$A$1:$A$1001, customers!$I$1:$I$1001,, 0)</f>
        <v>No</v>
      </c>
    </row>
    <row r="811" spans="1:16" x14ac:dyDescent="0.3">
      <c r="A811" t="s">
        <v>5062</v>
      </c>
      <c r="B811" s="3">
        <v>44235</v>
      </c>
      <c r="C811" t="s">
        <v>5063</v>
      </c>
      <c r="D811" t="s">
        <v>6163</v>
      </c>
      <c r="E811">
        <v>3</v>
      </c>
      <c r="F811" t="str">
        <f>_xlfn.XLOOKUP(C811,customers!$A$2:$A$1001,customers!$B$2:$B$1001,,0)</f>
        <v>Chaddie Bennie</v>
      </c>
      <c r="G811" t="str">
        <f>IF(_xlfn.XLOOKUP(orders!C811,customers!A810:A1810,customers!C810:C1810,,0) = 0, "", _xlfn.XLOOKUP(orders!C811,customers!A810:A1810,customers!C810:C1810,,0))</f>
        <v/>
      </c>
      <c r="H811" t="str">
        <f>_xlfn.XLOOKUP(C811, customers!$A$1:$A$1001, customers!$G$1:$G$1001,,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4">
        <f>INDEX(products!$A$1:$G$49, MATCH(orders!$D811, products!$A$1:$A$49, 0), MATCH(orders!L$1, products!$A$1:$G$1, 0))</f>
        <v>2.6849999999999996</v>
      </c>
      <c r="M811" s="4">
        <f t="shared" si="36"/>
        <v>8.0549999999999997</v>
      </c>
      <c r="N811" t="str">
        <f t="shared" si="37"/>
        <v>Robusta</v>
      </c>
      <c r="O811" t="str">
        <f t="shared" si="38"/>
        <v>Dark</v>
      </c>
      <c r="P811" t="str">
        <f>_xlfn.XLOOKUP(Orders[[#This Row],[Customer ID]], customers!$A$1:$A$1001, customers!$I$1:$I$1001,, 0)</f>
        <v>Yes</v>
      </c>
    </row>
    <row r="812" spans="1:16" x14ac:dyDescent="0.3">
      <c r="A812" t="s">
        <v>5067</v>
      </c>
      <c r="B812" s="3">
        <v>44054</v>
      </c>
      <c r="C812" t="s">
        <v>5068</v>
      </c>
      <c r="D812" t="s">
        <v>6161</v>
      </c>
      <c r="E812">
        <v>3</v>
      </c>
      <c r="F812" t="str">
        <f>_xlfn.XLOOKUP(C812,customers!$A$2:$A$1001,customers!$B$2:$B$1001,,0)</f>
        <v>Alberta Balsdone</v>
      </c>
      <c r="G812" t="str">
        <f>IF(_xlfn.XLOOKUP(orders!C812,customers!A811:A1811,customers!C811:C1811,,0) = 0, "", _xlfn.XLOOKUP(orders!C812,customers!A811:A1811,customers!C811:C1811,,0))</f>
        <v>abalsdonemi@toplist.cz</v>
      </c>
      <c r="H812" t="str">
        <f>_xlfn.XLOOKUP(C812, customers!$A$1:$A$1001, customers!$G$1:$G$1001,,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4">
        <f>INDEX(products!$A$1:$G$49, MATCH(orders!$D812, products!$A$1:$A$49, 0), MATCH(orders!L$1, products!$A$1:$G$1, 0))</f>
        <v>9.51</v>
      </c>
      <c r="M812" s="4">
        <f t="shared" si="36"/>
        <v>28.53</v>
      </c>
      <c r="N812" t="str">
        <f t="shared" si="37"/>
        <v>Liberica</v>
      </c>
      <c r="O812" t="str">
        <f t="shared" si="38"/>
        <v>Light</v>
      </c>
      <c r="P812" t="str">
        <f>_xlfn.XLOOKUP(Orders[[#This Row],[Customer ID]], customers!$A$1:$A$1001, customers!$I$1:$I$1001,, 0)</f>
        <v>No</v>
      </c>
    </row>
    <row r="813" spans="1:16" x14ac:dyDescent="0.3">
      <c r="A813" t="s">
        <v>5073</v>
      </c>
      <c r="B813" s="3">
        <v>44114</v>
      </c>
      <c r="C813" t="s">
        <v>5074</v>
      </c>
      <c r="D813" t="s">
        <v>6155</v>
      </c>
      <c r="E813">
        <v>6</v>
      </c>
      <c r="F813" t="str">
        <f>_xlfn.XLOOKUP(C813,customers!$A$2:$A$1001,customers!$B$2:$B$1001,,0)</f>
        <v>Brice Romera</v>
      </c>
      <c r="G813" t="str">
        <f>IF(_xlfn.XLOOKUP(orders!C813,customers!A812:A1812,customers!C812:C1812,,0) = 0, "", _xlfn.XLOOKUP(orders!C813,customers!A812:A1812,customers!C812:C1812,,0))</f>
        <v>bromeramj@list-manage.com</v>
      </c>
      <c r="H813" t="str">
        <f>_xlfn.XLOOKUP(C813, customers!$A$1:$A$1001, customers!$G$1:$G$1001,,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4">
        <f>INDEX(products!$A$1:$G$49, MATCH(orders!$D813, products!$A$1:$A$49, 0), MATCH(orders!L$1, products!$A$1:$G$1, 0))</f>
        <v>11.25</v>
      </c>
      <c r="M813" s="4">
        <f t="shared" si="36"/>
        <v>67.5</v>
      </c>
      <c r="N813" t="str">
        <f t="shared" si="37"/>
        <v>Arabica</v>
      </c>
      <c r="O813" t="str">
        <f t="shared" si="38"/>
        <v>Medium</v>
      </c>
      <c r="P813" t="str">
        <f>_xlfn.XLOOKUP(Orders[[#This Row],[Customer ID]], customers!$A$1:$A$1001, customers!$I$1:$I$1001,, 0)</f>
        <v>Yes</v>
      </c>
    </row>
    <row r="814" spans="1:16" x14ac:dyDescent="0.3">
      <c r="A814" t="s">
        <v>5073</v>
      </c>
      <c r="B814" s="3">
        <v>44114</v>
      </c>
      <c r="C814" t="s">
        <v>5074</v>
      </c>
      <c r="D814" t="s">
        <v>6165</v>
      </c>
      <c r="E814">
        <v>6</v>
      </c>
      <c r="F814" t="str">
        <f>_xlfn.XLOOKUP(C814,customers!$A$2:$A$1001,customers!$B$2:$B$1001,,0)</f>
        <v>Brice Romera</v>
      </c>
      <c r="G814" t="str">
        <f>IF(_xlfn.XLOOKUP(orders!C814,customers!A813:A1813,customers!C813:C1813,,0) = 0, "", _xlfn.XLOOKUP(orders!C814,customers!A813:A1813,customers!C813:C1813,,0))</f>
        <v>bromeramj@list-manage.com</v>
      </c>
      <c r="H814" t="str">
        <f>_xlfn.XLOOKUP(C814, customers!$A$1:$A$1001, customers!$G$1:$G$1001,,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4">
        <f>INDEX(products!$A$1:$G$49, MATCH(orders!$D814, products!$A$1:$A$49, 0), MATCH(orders!L$1, products!$A$1:$G$1, 0))</f>
        <v>29.784999999999997</v>
      </c>
      <c r="M814" s="4">
        <f t="shared" si="36"/>
        <v>178.70999999999998</v>
      </c>
      <c r="N814" t="str">
        <f t="shared" si="37"/>
        <v>Liberica</v>
      </c>
      <c r="O814" t="str">
        <f t="shared" si="38"/>
        <v>Dark</v>
      </c>
      <c r="P814" t="str">
        <f>_xlfn.XLOOKUP(Orders[[#This Row],[Customer ID]], customers!$A$1:$A$1001, customers!$I$1:$I$1001,, 0)</f>
        <v>Yes</v>
      </c>
    </row>
    <row r="815" spans="1:16" x14ac:dyDescent="0.3">
      <c r="A815" t="s">
        <v>5084</v>
      </c>
      <c r="B815" s="3">
        <v>44173</v>
      </c>
      <c r="C815" t="s">
        <v>5085</v>
      </c>
      <c r="D815" t="s">
        <v>6166</v>
      </c>
      <c r="E815">
        <v>1</v>
      </c>
      <c r="F815" t="str">
        <f>_xlfn.XLOOKUP(C815,customers!$A$2:$A$1001,customers!$B$2:$B$1001,,0)</f>
        <v>Conchita Bryde</v>
      </c>
      <c r="G815" t="str">
        <f>IF(_xlfn.XLOOKUP(orders!C815,customers!A814:A1814,customers!C814:C1814,,0) = 0, "", _xlfn.XLOOKUP(orders!C815,customers!A814:A1814,customers!C814:C1814,,0))</f>
        <v>cbrydeml@tuttocitta.it</v>
      </c>
      <c r="H815" t="str">
        <f>_xlfn.XLOOKUP(C815, customers!$A$1:$A$1001, customers!$G$1:$G$1001,,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4">
        <f>INDEX(products!$A$1:$G$49, MATCH(orders!$D815, products!$A$1:$A$49, 0), MATCH(orders!L$1, products!$A$1:$G$1, 0))</f>
        <v>31.624999999999996</v>
      </c>
      <c r="M815" s="4">
        <f t="shared" si="36"/>
        <v>31.624999999999996</v>
      </c>
      <c r="N815" t="str">
        <f t="shared" si="37"/>
        <v>Excelsa</v>
      </c>
      <c r="O815" t="str">
        <f t="shared" si="38"/>
        <v>Medium</v>
      </c>
      <c r="P815" t="str">
        <f>_xlfn.XLOOKUP(Orders[[#This Row],[Customer ID]], customers!$A$1:$A$1001, customers!$I$1:$I$1001,, 0)</f>
        <v>Yes</v>
      </c>
    </row>
    <row r="816" spans="1:16" x14ac:dyDescent="0.3">
      <c r="A816" t="s">
        <v>5090</v>
      </c>
      <c r="B816" s="3">
        <v>43573</v>
      </c>
      <c r="C816" t="s">
        <v>5091</v>
      </c>
      <c r="D816" t="s">
        <v>6184</v>
      </c>
      <c r="E816">
        <v>2</v>
      </c>
      <c r="F816" t="str">
        <f>_xlfn.XLOOKUP(C816,customers!$A$2:$A$1001,customers!$B$2:$B$1001,,0)</f>
        <v>Silvanus Enefer</v>
      </c>
      <c r="G816" t="str">
        <f>IF(_xlfn.XLOOKUP(orders!C816,customers!A815:A1815,customers!C815:C1815,,0) = 0, "", _xlfn.XLOOKUP(orders!C816,customers!A815:A1815,customers!C815:C1815,,0))</f>
        <v>senefermm@blog.com</v>
      </c>
      <c r="H816" t="str">
        <f>_xlfn.XLOOKUP(C816, customers!$A$1:$A$1001, customers!$G$1:$G$1001,,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4">
        <f>INDEX(products!$A$1:$G$49, MATCH(orders!$D816, products!$A$1:$A$49, 0), MATCH(orders!L$1, products!$A$1:$G$1, 0))</f>
        <v>4.4550000000000001</v>
      </c>
      <c r="M816" s="4">
        <f t="shared" si="36"/>
        <v>8.91</v>
      </c>
      <c r="N816" t="str">
        <f t="shared" si="37"/>
        <v>Excelsa</v>
      </c>
      <c r="O816" t="str">
        <f t="shared" si="38"/>
        <v>Light</v>
      </c>
      <c r="P816" t="str">
        <f>_xlfn.XLOOKUP(Orders[[#This Row],[Customer ID]], customers!$A$1:$A$1001, customers!$I$1:$I$1001,, 0)</f>
        <v>No</v>
      </c>
    </row>
    <row r="817" spans="1:16" x14ac:dyDescent="0.3">
      <c r="A817" t="s">
        <v>5096</v>
      </c>
      <c r="B817" s="3">
        <v>44200</v>
      </c>
      <c r="C817" t="s">
        <v>5097</v>
      </c>
      <c r="D817" t="s">
        <v>6146</v>
      </c>
      <c r="E817">
        <v>6</v>
      </c>
      <c r="F817" t="str">
        <f>_xlfn.XLOOKUP(C817,customers!$A$2:$A$1001,customers!$B$2:$B$1001,,0)</f>
        <v>Lenci Haggerstone</v>
      </c>
      <c r="G817" t="str">
        <f>IF(_xlfn.XLOOKUP(orders!C817,customers!A816:A1816,customers!C816:C1816,,0) = 0, "", _xlfn.XLOOKUP(orders!C817,customers!A816:A1816,customers!C816:C1816,,0))</f>
        <v>lhaggerstonemn@independent.co.uk</v>
      </c>
      <c r="H817" t="str">
        <f>_xlfn.XLOOKUP(C817, customers!$A$1:$A$1001, customers!$G$1:$G$1001,,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4">
        <f>INDEX(products!$A$1:$G$49, MATCH(orders!$D817, products!$A$1:$A$49, 0), MATCH(orders!L$1, products!$A$1:$G$1, 0))</f>
        <v>5.97</v>
      </c>
      <c r="M817" s="4">
        <f t="shared" si="36"/>
        <v>35.82</v>
      </c>
      <c r="N817" t="str">
        <f t="shared" si="37"/>
        <v>Robusta</v>
      </c>
      <c r="O817" t="str">
        <f t="shared" si="38"/>
        <v>Medium</v>
      </c>
      <c r="P817" t="str">
        <f>_xlfn.XLOOKUP(Orders[[#This Row],[Customer ID]], customers!$A$1:$A$1001, customers!$I$1:$I$1001,, 0)</f>
        <v>No</v>
      </c>
    </row>
    <row r="818" spans="1:16" x14ac:dyDescent="0.3">
      <c r="A818" t="s">
        <v>5102</v>
      </c>
      <c r="B818" s="3">
        <v>43534</v>
      </c>
      <c r="C818" t="s">
        <v>5103</v>
      </c>
      <c r="D818" t="s">
        <v>6161</v>
      </c>
      <c r="E818">
        <v>4</v>
      </c>
      <c r="F818" t="str">
        <f>_xlfn.XLOOKUP(C818,customers!$A$2:$A$1001,customers!$B$2:$B$1001,,0)</f>
        <v>Marvin Gundry</v>
      </c>
      <c r="G818" t="str">
        <f>IF(_xlfn.XLOOKUP(orders!C818,customers!A817:A1817,customers!C817:C1817,,0) = 0, "", _xlfn.XLOOKUP(orders!C818,customers!A817:A1817,customers!C817:C1817,,0))</f>
        <v>mgundrymo@omniture.com</v>
      </c>
      <c r="H818" t="str">
        <f>_xlfn.XLOOKUP(C818, customers!$A$1:$A$1001, customers!$G$1:$G$1001,,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4">
        <f>INDEX(products!$A$1:$G$49, MATCH(orders!$D818, products!$A$1:$A$49, 0), MATCH(orders!L$1, products!$A$1:$G$1, 0))</f>
        <v>9.51</v>
      </c>
      <c r="M818" s="4">
        <f t="shared" si="36"/>
        <v>38.04</v>
      </c>
      <c r="N818" t="str">
        <f t="shared" si="37"/>
        <v>Liberica</v>
      </c>
      <c r="O818" t="str">
        <f t="shared" si="38"/>
        <v>Light</v>
      </c>
      <c r="P818" t="str">
        <f>_xlfn.XLOOKUP(Orders[[#This Row],[Customer ID]], customers!$A$1:$A$1001, customers!$I$1:$I$1001,, 0)</f>
        <v>No</v>
      </c>
    </row>
    <row r="819" spans="1:16" x14ac:dyDescent="0.3">
      <c r="A819" t="s">
        <v>5107</v>
      </c>
      <c r="B819" s="3">
        <v>43798</v>
      </c>
      <c r="C819" t="s">
        <v>5108</v>
      </c>
      <c r="D819" t="s">
        <v>6169</v>
      </c>
      <c r="E819">
        <v>2</v>
      </c>
      <c r="F819" t="str">
        <f>_xlfn.XLOOKUP(C819,customers!$A$2:$A$1001,customers!$B$2:$B$1001,,0)</f>
        <v>Bayard Wellan</v>
      </c>
      <c r="G819" t="str">
        <f>IF(_xlfn.XLOOKUP(orders!C819,customers!A818:A1818,customers!C818:C1818,,0) = 0, "", _xlfn.XLOOKUP(orders!C819,customers!A818:A1818,customers!C818:C1818,,0))</f>
        <v>bwellanmp@cafepress.com</v>
      </c>
      <c r="H819" t="str">
        <f>_xlfn.XLOOKUP(C819, customers!$A$1:$A$1001, customers!$G$1:$G$1001,,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4">
        <f>INDEX(products!$A$1:$G$49, MATCH(orders!$D819, products!$A$1:$A$49, 0), MATCH(orders!L$1, products!$A$1:$G$1, 0))</f>
        <v>7.77</v>
      </c>
      <c r="M819" s="4">
        <f t="shared" si="36"/>
        <v>15.54</v>
      </c>
      <c r="N819" t="str">
        <f t="shared" si="37"/>
        <v>Liberica</v>
      </c>
      <c r="O819" t="str">
        <f t="shared" si="38"/>
        <v>Dark</v>
      </c>
      <c r="P819" t="str">
        <f>_xlfn.XLOOKUP(Orders[[#This Row],[Customer ID]], customers!$A$1:$A$1001, customers!$I$1:$I$1001,, 0)</f>
        <v>No</v>
      </c>
    </row>
    <row r="820" spans="1:16" x14ac:dyDescent="0.3">
      <c r="A820" t="s">
        <v>5112</v>
      </c>
      <c r="B820" s="3">
        <v>44761</v>
      </c>
      <c r="C820" t="s">
        <v>5113</v>
      </c>
      <c r="D820" t="s">
        <v>6170</v>
      </c>
      <c r="E820">
        <v>5</v>
      </c>
      <c r="F820" t="str">
        <f>_xlfn.XLOOKUP(C820,customers!$A$2:$A$1001,customers!$B$2:$B$1001,,0)</f>
        <v>Allis Wilmore</v>
      </c>
      <c r="G820" t="str">
        <f>IF(_xlfn.XLOOKUP(orders!C820,customers!A819:A1819,customers!C819:C1819,,0) = 0, "", _xlfn.XLOOKUP(orders!C820,customers!A819:A1819,customers!C819:C1819,,0))</f>
        <v/>
      </c>
      <c r="H820" t="str">
        <f>_xlfn.XLOOKUP(C820, customers!$A$1:$A$1001, customers!$G$1:$G$1001,,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4">
        <f>INDEX(products!$A$1:$G$49, MATCH(orders!$D820, products!$A$1:$A$49, 0), MATCH(orders!L$1, products!$A$1:$G$1, 0))</f>
        <v>15.85</v>
      </c>
      <c r="M820" s="4">
        <f t="shared" si="36"/>
        <v>79.25</v>
      </c>
      <c r="N820" t="str">
        <f t="shared" si="37"/>
        <v>Liberica</v>
      </c>
      <c r="O820" t="str">
        <f t="shared" si="38"/>
        <v>Light</v>
      </c>
      <c r="P820" t="str">
        <f>_xlfn.XLOOKUP(Orders[[#This Row],[Customer ID]], customers!$A$1:$A$1001, customers!$I$1:$I$1001,, 0)</f>
        <v>No</v>
      </c>
    </row>
    <row r="821" spans="1:16" x14ac:dyDescent="0.3">
      <c r="A821" t="s">
        <v>5117</v>
      </c>
      <c r="B821" s="3">
        <v>44008</v>
      </c>
      <c r="C821" t="s">
        <v>5118</v>
      </c>
      <c r="D821" t="s">
        <v>6145</v>
      </c>
      <c r="E821">
        <v>1</v>
      </c>
      <c r="F821" t="str">
        <f>_xlfn.XLOOKUP(C821,customers!$A$2:$A$1001,customers!$B$2:$B$1001,,0)</f>
        <v>Caddric Atcheson</v>
      </c>
      <c r="G821" t="str">
        <f>IF(_xlfn.XLOOKUP(orders!C821,customers!A820:A1820,customers!C820:C1820,,0) = 0, "", _xlfn.XLOOKUP(orders!C821,customers!A820:A1820,customers!C820:C1820,,0))</f>
        <v>catchesonmr@xinhuanet.com</v>
      </c>
      <c r="H821" t="str">
        <f>_xlfn.XLOOKUP(C821, customers!$A$1:$A$1001, customers!$G$1:$G$1001,,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4">
        <f>INDEX(products!$A$1:$G$49, MATCH(orders!$D821, products!$A$1:$A$49, 0), MATCH(orders!L$1, products!$A$1:$G$1, 0))</f>
        <v>4.7549999999999999</v>
      </c>
      <c r="M821" s="4">
        <f t="shared" si="36"/>
        <v>4.7549999999999999</v>
      </c>
      <c r="N821" t="str">
        <f t="shared" si="37"/>
        <v>Liberica</v>
      </c>
      <c r="O821" t="str">
        <f t="shared" si="38"/>
        <v>Light</v>
      </c>
      <c r="P821" t="str">
        <f>_xlfn.XLOOKUP(Orders[[#This Row],[Customer ID]], customers!$A$1:$A$1001, customers!$I$1:$I$1001,, 0)</f>
        <v>Yes</v>
      </c>
    </row>
    <row r="822" spans="1:16" x14ac:dyDescent="0.3">
      <c r="A822" t="s">
        <v>5123</v>
      </c>
      <c r="B822" s="3">
        <v>43510</v>
      </c>
      <c r="C822" t="s">
        <v>5124</v>
      </c>
      <c r="D822" t="s">
        <v>6141</v>
      </c>
      <c r="E822">
        <v>4</v>
      </c>
      <c r="F822" t="str">
        <f>_xlfn.XLOOKUP(C822,customers!$A$2:$A$1001,customers!$B$2:$B$1001,,0)</f>
        <v>Eustace Stenton</v>
      </c>
      <c r="G822" t="str">
        <f>IF(_xlfn.XLOOKUP(orders!C822,customers!A821:A1821,customers!C821:C1821,,0) = 0, "", _xlfn.XLOOKUP(orders!C822,customers!A821:A1821,customers!C821:C1821,,0))</f>
        <v>estentonms@google.it</v>
      </c>
      <c r="H822" t="str">
        <f>_xlfn.XLOOKUP(C822, customers!$A$1:$A$1001, customers!$G$1:$G$1001,,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4">
        <f>INDEX(products!$A$1:$G$49, MATCH(orders!$D822, products!$A$1:$A$49, 0), MATCH(orders!L$1, products!$A$1:$G$1, 0))</f>
        <v>13.75</v>
      </c>
      <c r="M822" s="4">
        <f t="shared" si="36"/>
        <v>55</v>
      </c>
      <c r="N822" t="str">
        <f t="shared" si="37"/>
        <v>Excelsa</v>
      </c>
      <c r="O822" t="str">
        <f t="shared" si="38"/>
        <v>Medium</v>
      </c>
      <c r="P822" t="str">
        <f>_xlfn.XLOOKUP(Orders[[#This Row],[Customer ID]], customers!$A$1:$A$1001, customers!$I$1:$I$1001,, 0)</f>
        <v>Yes</v>
      </c>
    </row>
    <row r="823" spans="1:16" x14ac:dyDescent="0.3">
      <c r="A823" t="s">
        <v>5129</v>
      </c>
      <c r="B823" s="3">
        <v>44144</v>
      </c>
      <c r="C823" t="s">
        <v>5130</v>
      </c>
      <c r="D823" t="s">
        <v>6172</v>
      </c>
      <c r="E823">
        <v>5</v>
      </c>
      <c r="F823" t="str">
        <f>_xlfn.XLOOKUP(C823,customers!$A$2:$A$1001,customers!$B$2:$B$1001,,0)</f>
        <v>Ericka Tripp</v>
      </c>
      <c r="G823" t="str">
        <f>IF(_xlfn.XLOOKUP(orders!C823,customers!A822:A1822,customers!C822:C1822,,0) = 0, "", _xlfn.XLOOKUP(orders!C823,customers!A822:A1822,customers!C822:C1822,,0))</f>
        <v>etrippmt@wp.com</v>
      </c>
      <c r="H823" t="str">
        <f>_xlfn.XLOOKUP(C823, customers!$A$1:$A$1001, customers!$G$1:$G$1001,,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4">
        <f>INDEX(products!$A$1:$G$49, MATCH(orders!$D823, products!$A$1:$A$49, 0), MATCH(orders!L$1, products!$A$1:$G$1, 0))</f>
        <v>5.3699999999999992</v>
      </c>
      <c r="M823" s="4">
        <f t="shared" si="36"/>
        <v>26.849999999999994</v>
      </c>
      <c r="N823" t="str">
        <f t="shared" si="37"/>
        <v>Robusta</v>
      </c>
      <c r="O823" t="str">
        <f t="shared" si="38"/>
        <v>Dark</v>
      </c>
      <c r="P823" t="str">
        <f>_xlfn.XLOOKUP(Orders[[#This Row],[Customer ID]], customers!$A$1:$A$1001, customers!$I$1:$I$1001,, 0)</f>
        <v>No</v>
      </c>
    </row>
    <row r="824" spans="1:16" x14ac:dyDescent="0.3">
      <c r="A824" t="s">
        <v>5135</v>
      </c>
      <c r="B824" s="3">
        <v>43585</v>
      </c>
      <c r="C824" t="s">
        <v>5136</v>
      </c>
      <c r="D824" t="s">
        <v>6148</v>
      </c>
      <c r="E824">
        <v>4</v>
      </c>
      <c r="F824" t="str">
        <f>_xlfn.XLOOKUP(C824,customers!$A$2:$A$1001,customers!$B$2:$B$1001,,0)</f>
        <v>Lyndsey MacManus</v>
      </c>
      <c r="G824" t="str">
        <f>IF(_xlfn.XLOOKUP(orders!C824,customers!A823:A1823,customers!C823:C1823,,0) = 0, "", _xlfn.XLOOKUP(orders!C824,customers!A823:A1823,customers!C823:C1823,,0))</f>
        <v>lmacmanusmu@imdb.com</v>
      </c>
      <c r="H824" t="str">
        <f>_xlfn.XLOOKUP(C824, customers!$A$1:$A$1001, customers!$G$1:$G$1001,,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4">
        <f>INDEX(products!$A$1:$G$49, MATCH(orders!$D824, products!$A$1:$A$49, 0), MATCH(orders!L$1, products!$A$1:$G$1, 0))</f>
        <v>34.154999999999994</v>
      </c>
      <c r="M824" s="4">
        <f t="shared" si="36"/>
        <v>136.61999999999998</v>
      </c>
      <c r="N824" t="str">
        <f t="shared" si="37"/>
        <v>Excelsa</v>
      </c>
      <c r="O824" t="str">
        <f t="shared" si="38"/>
        <v>Light</v>
      </c>
      <c r="P824" t="str">
        <f>_xlfn.XLOOKUP(Orders[[#This Row],[Customer ID]], customers!$A$1:$A$1001, customers!$I$1:$I$1001,, 0)</f>
        <v>No</v>
      </c>
    </row>
    <row r="825" spans="1:16" x14ac:dyDescent="0.3">
      <c r="A825" t="s">
        <v>5141</v>
      </c>
      <c r="B825" s="3">
        <v>44134</v>
      </c>
      <c r="C825" t="s">
        <v>5142</v>
      </c>
      <c r="D825" t="s">
        <v>6170</v>
      </c>
      <c r="E825">
        <v>3</v>
      </c>
      <c r="F825" t="str">
        <f>_xlfn.XLOOKUP(C825,customers!$A$2:$A$1001,customers!$B$2:$B$1001,,0)</f>
        <v>Tess Benediktovich</v>
      </c>
      <c r="G825" t="str">
        <f>IF(_xlfn.XLOOKUP(orders!C825,customers!A824:A1824,customers!C824:C1824,,0) = 0, "", _xlfn.XLOOKUP(orders!C825,customers!A824:A1824,customers!C824:C1824,,0))</f>
        <v>tbenediktovichmv@ebay.com</v>
      </c>
      <c r="H825" t="str">
        <f>_xlfn.XLOOKUP(C825, customers!$A$1:$A$1001, customers!$G$1:$G$1001,,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4">
        <f>INDEX(products!$A$1:$G$49, MATCH(orders!$D825, products!$A$1:$A$49, 0), MATCH(orders!L$1, products!$A$1:$G$1, 0))</f>
        <v>15.85</v>
      </c>
      <c r="M825" s="4">
        <f t="shared" si="36"/>
        <v>47.55</v>
      </c>
      <c r="N825" t="str">
        <f t="shared" si="37"/>
        <v>Liberica</v>
      </c>
      <c r="O825" t="str">
        <f t="shared" si="38"/>
        <v>Light</v>
      </c>
      <c r="P825" t="str">
        <f>_xlfn.XLOOKUP(Orders[[#This Row],[Customer ID]], customers!$A$1:$A$1001, customers!$I$1:$I$1001,, 0)</f>
        <v>Yes</v>
      </c>
    </row>
    <row r="826" spans="1:16" x14ac:dyDescent="0.3">
      <c r="A826" t="s">
        <v>5147</v>
      </c>
      <c r="B826" s="3">
        <v>43781</v>
      </c>
      <c r="C826" t="s">
        <v>5148</v>
      </c>
      <c r="D826" t="s">
        <v>6152</v>
      </c>
      <c r="E826">
        <v>5</v>
      </c>
      <c r="F826" t="str">
        <f>_xlfn.XLOOKUP(C826,customers!$A$2:$A$1001,customers!$B$2:$B$1001,,0)</f>
        <v>Correy Bourner</v>
      </c>
      <c r="G826" t="str">
        <f>IF(_xlfn.XLOOKUP(orders!C826,customers!A825:A1825,customers!C825:C1825,,0) = 0, "", _xlfn.XLOOKUP(orders!C826,customers!A825:A1825,customers!C825:C1825,,0))</f>
        <v>cbournermw@chronoengine.com</v>
      </c>
      <c r="H826" t="str">
        <f>_xlfn.XLOOKUP(C826, customers!$A$1:$A$1001, customers!$G$1:$G$1001,,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4">
        <f>INDEX(products!$A$1:$G$49, MATCH(orders!$D826, products!$A$1:$A$49, 0), MATCH(orders!L$1, products!$A$1:$G$1, 0))</f>
        <v>3.375</v>
      </c>
      <c r="M826" s="4">
        <f t="shared" si="36"/>
        <v>16.875</v>
      </c>
      <c r="N826" t="str">
        <f t="shared" si="37"/>
        <v>Arabica</v>
      </c>
      <c r="O826" t="str">
        <f t="shared" si="38"/>
        <v>Medium</v>
      </c>
      <c r="P826" t="str">
        <f>_xlfn.XLOOKUP(Orders[[#This Row],[Customer ID]], customers!$A$1:$A$1001, customers!$I$1:$I$1001,, 0)</f>
        <v>Yes</v>
      </c>
    </row>
    <row r="827" spans="1:16" x14ac:dyDescent="0.3">
      <c r="A827" t="s">
        <v>5152</v>
      </c>
      <c r="B827" s="3">
        <v>44603</v>
      </c>
      <c r="C827" t="s">
        <v>5188</v>
      </c>
      <c r="D827" t="s">
        <v>6147</v>
      </c>
      <c r="E827">
        <v>3</v>
      </c>
      <c r="F827" t="str">
        <f>_xlfn.XLOOKUP(C827,customers!$A$2:$A$1001,customers!$B$2:$B$1001,,0)</f>
        <v>Odelia Skerme</v>
      </c>
      <c r="G827" t="str">
        <f>IF(_xlfn.XLOOKUP(orders!C827,customers!A826:A1826,customers!C826:C1826,,0) = 0, "", _xlfn.XLOOKUP(orders!C827,customers!A826:A1826,customers!C826:C1826,,0))</f>
        <v>oskermen3@hatena.ne.jp</v>
      </c>
      <c r="H827" t="str">
        <f>_xlfn.XLOOKUP(C827, customers!$A$1:$A$1001, customers!$G$1:$G$1001,,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4">
        <f>INDEX(products!$A$1:$G$49, MATCH(orders!$D827, products!$A$1:$A$49, 0), MATCH(orders!L$1, products!$A$1:$G$1, 0))</f>
        <v>9.9499999999999993</v>
      </c>
      <c r="M827" s="4">
        <f t="shared" si="36"/>
        <v>29.849999999999998</v>
      </c>
      <c r="N827" t="str">
        <f t="shared" si="37"/>
        <v>Arabica</v>
      </c>
      <c r="O827" t="str">
        <f t="shared" si="38"/>
        <v>Dark</v>
      </c>
      <c r="P827" t="str">
        <f>_xlfn.XLOOKUP(Orders[[#This Row],[Customer ID]], customers!$A$1:$A$1001, customers!$I$1:$I$1001,, 0)</f>
        <v>Yes</v>
      </c>
    </row>
    <row r="828" spans="1:16" x14ac:dyDescent="0.3">
      <c r="A828" t="s">
        <v>5158</v>
      </c>
      <c r="B828" s="3">
        <v>44283</v>
      </c>
      <c r="C828" t="s">
        <v>5159</v>
      </c>
      <c r="D828" t="s">
        <v>6139</v>
      </c>
      <c r="E828">
        <v>5</v>
      </c>
      <c r="F828" t="str">
        <f>_xlfn.XLOOKUP(C828,customers!$A$2:$A$1001,customers!$B$2:$B$1001,,0)</f>
        <v>Kandy Heddan</v>
      </c>
      <c r="G828" t="str">
        <f>IF(_xlfn.XLOOKUP(orders!C828,customers!A827:A1827,customers!C827:C1827,,0) = 0, "", _xlfn.XLOOKUP(orders!C828,customers!A827:A1827,customers!C827:C1827,,0))</f>
        <v>kheddanmy@icq.com</v>
      </c>
      <c r="H828" t="str">
        <f>_xlfn.XLOOKUP(C828, customers!$A$1:$A$1001, customers!$G$1:$G$1001,,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4">
        <f>INDEX(products!$A$1:$G$49, MATCH(orders!$D828, products!$A$1:$A$49, 0), MATCH(orders!L$1, products!$A$1:$G$1, 0))</f>
        <v>8.25</v>
      </c>
      <c r="M828" s="4">
        <f t="shared" si="36"/>
        <v>41.25</v>
      </c>
      <c r="N828" t="str">
        <f t="shared" si="37"/>
        <v>Excelsa</v>
      </c>
      <c r="O828" t="str">
        <f t="shared" si="38"/>
        <v>Medium</v>
      </c>
      <c r="P828" t="str">
        <f>_xlfn.XLOOKUP(Orders[[#This Row],[Customer ID]], customers!$A$1:$A$1001, customers!$I$1:$I$1001,, 0)</f>
        <v>Yes</v>
      </c>
    </row>
    <row r="829" spans="1:16" x14ac:dyDescent="0.3">
      <c r="A829" t="s">
        <v>5164</v>
      </c>
      <c r="B829" s="3">
        <v>44540</v>
      </c>
      <c r="C829" t="s">
        <v>5165</v>
      </c>
      <c r="D829" t="s">
        <v>6156</v>
      </c>
      <c r="E829">
        <v>5</v>
      </c>
      <c r="F829" t="str">
        <f>_xlfn.XLOOKUP(C829,customers!$A$2:$A$1001,customers!$B$2:$B$1001,,0)</f>
        <v>Ibby Charters</v>
      </c>
      <c r="G829" t="str">
        <f>IF(_xlfn.XLOOKUP(orders!C829,customers!A828:A1828,customers!C828:C1828,,0) = 0, "", _xlfn.XLOOKUP(orders!C829,customers!A828:A1828,customers!C828:C1828,,0))</f>
        <v>ichartersmz@abc.net.au</v>
      </c>
      <c r="H829" t="str">
        <f>_xlfn.XLOOKUP(C829, customers!$A$1:$A$1001, customers!$G$1:$G$1001,,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4">
        <f>INDEX(products!$A$1:$G$49, MATCH(orders!$D829, products!$A$1:$A$49, 0), MATCH(orders!L$1, products!$A$1:$G$1, 0))</f>
        <v>4.125</v>
      </c>
      <c r="M829" s="4">
        <f t="shared" si="36"/>
        <v>20.625</v>
      </c>
      <c r="N829" t="str">
        <f t="shared" si="37"/>
        <v>Excelsa</v>
      </c>
      <c r="O829" t="str">
        <f t="shared" si="38"/>
        <v>Medium</v>
      </c>
      <c r="P829" t="str">
        <f>_xlfn.XLOOKUP(Orders[[#This Row],[Customer ID]], customers!$A$1:$A$1001, customers!$I$1:$I$1001,, 0)</f>
        <v>No</v>
      </c>
    </row>
    <row r="830" spans="1:16" x14ac:dyDescent="0.3">
      <c r="A830" t="s">
        <v>5170</v>
      </c>
      <c r="B830" s="3">
        <v>44505</v>
      </c>
      <c r="C830" t="s">
        <v>5171</v>
      </c>
      <c r="D830" t="s">
        <v>6168</v>
      </c>
      <c r="E830">
        <v>6</v>
      </c>
      <c r="F830" t="str">
        <f>_xlfn.XLOOKUP(C830,customers!$A$2:$A$1001,customers!$B$2:$B$1001,,0)</f>
        <v>Adora Roubert</v>
      </c>
      <c r="G830" t="str">
        <f>IF(_xlfn.XLOOKUP(orders!C830,customers!A829:A1829,customers!C829:C1829,,0) = 0, "", _xlfn.XLOOKUP(orders!C830,customers!A829:A1829,customers!C829:C1829,,0))</f>
        <v>aroubertn0@tmall.com</v>
      </c>
      <c r="H830" t="str">
        <f>_xlfn.XLOOKUP(C830, customers!$A$1:$A$1001, customers!$G$1:$G$1001,,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4">
        <f>INDEX(products!$A$1:$G$49, MATCH(orders!$D830, products!$A$1:$A$49, 0), MATCH(orders!L$1, products!$A$1:$G$1, 0))</f>
        <v>22.884999999999998</v>
      </c>
      <c r="M830" s="4">
        <f t="shared" si="36"/>
        <v>137.31</v>
      </c>
      <c r="N830" t="str">
        <f t="shared" si="37"/>
        <v>Arabica</v>
      </c>
      <c r="O830" t="str">
        <f t="shared" si="38"/>
        <v>Dark</v>
      </c>
      <c r="P830" t="str">
        <f>_xlfn.XLOOKUP(Orders[[#This Row],[Customer ID]], customers!$A$1:$A$1001, customers!$I$1:$I$1001,, 0)</f>
        <v>Yes</v>
      </c>
    </row>
    <row r="831" spans="1:16" x14ac:dyDescent="0.3">
      <c r="A831" t="s">
        <v>5176</v>
      </c>
      <c r="B831" s="3">
        <v>43890</v>
      </c>
      <c r="C831" t="s">
        <v>5177</v>
      </c>
      <c r="D831" t="s">
        <v>6154</v>
      </c>
      <c r="E831">
        <v>1</v>
      </c>
      <c r="F831" t="str">
        <f>_xlfn.XLOOKUP(C831,customers!$A$2:$A$1001,customers!$B$2:$B$1001,,0)</f>
        <v>Hillel Mairs</v>
      </c>
      <c r="G831" t="str">
        <f>IF(_xlfn.XLOOKUP(orders!C831,customers!A830:A1830,customers!C830:C1830,,0) = 0, "", _xlfn.XLOOKUP(orders!C831,customers!A830:A1830,customers!C830:C1830,,0))</f>
        <v>hmairsn1@so-net.ne.jp</v>
      </c>
      <c r="H831" t="str">
        <f>_xlfn.XLOOKUP(C831, customers!$A$1:$A$1001, customers!$G$1:$G$1001,,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4">
        <f>INDEX(products!$A$1:$G$49, MATCH(orders!$D831, products!$A$1:$A$49, 0), MATCH(orders!L$1, products!$A$1:$G$1, 0))</f>
        <v>2.9849999999999999</v>
      </c>
      <c r="M831" s="4">
        <f t="shared" si="36"/>
        <v>2.9849999999999999</v>
      </c>
      <c r="N831" t="str">
        <f t="shared" si="37"/>
        <v>Arabica</v>
      </c>
      <c r="O831" t="str">
        <f t="shared" si="38"/>
        <v>Dark</v>
      </c>
      <c r="P831" t="str">
        <f>_xlfn.XLOOKUP(Orders[[#This Row],[Customer ID]], customers!$A$1:$A$1001, customers!$I$1:$I$1001,, 0)</f>
        <v>No</v>
      </c>
    </row>
    <row r="832" spans="1:16" x14ac:dyDescent="0.3">
      <c r="A832" t="s">
        <v>5182</v>
      </c>
      <c r="B832" s="3">
        <v>44414</v>
      </c>
      <c r="C832" t="s">
        <v>5183</v>
      </c>
      <c r="D832" t="s">
        <v>6141</v>
      </c>
      <c r="E832">
        <v>2</v>
      </c>
      <c r="F832" t="str">
        <f>_xlfn.XLOOKUP(C832,customers!$A$2:$A$1001,customers!$B$2:$B$1001,,0)</f>
        <v>Helaina Rainforth</v>
      </c>
      <c r="G832" t="str">
        <f>IF(_xlfn.XLOOKUP(orders!C832,customers!A831:A1831,customers!C831:C1831,,0) = 0, "", _xlfn.XLOOKUP(orders!C832,customers!A831:A1831,customers!C831:C1831,,0))</f>
        <v>hrainforthn2@blog.com</v>
      </c>
      <c r="H832" t="str">
        <f>_xlfn.XLOOKUP(C832, customers!$A$1:$A$1001, customers!$G$1:$G$1001,,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4">
        <f>INDEX(products!$A$1:$G$49, MATCH(orders!$D832, products!$A$1:$A$49, 0), MATCH(orders!L$1, products!$A$1:$G$1, 0))</f>
        <v>13.75</v>
      </c>
      <c r="M832" s="4">
        <f t="shared" si="36"/>
        <v>27.5</v>
      </c>
      <c r="N832" t="str">
        <f t="shared" si="37"/>
        <v>Excelsa</v>
      </c>
      <c r="O832" t="str">
        <f t="shared" si="38"/>
        <v>Medium</v>
      </c>
      <c r="P832" t="str">
        <f>_xlfn.XLOOKUP(Orders[[#This Row],[Customer ID]], customers!$A$1:$A$1001, customers!$I$1:$I$1001,, 0)</f>
        <v>No</v>
      </c>
    </row>
    <row r="833" spans="1:16" x14ac:dyDescent="0.3">
      <c r="A833" t="s">
        <v>5182</v>
      </c>
      <c r="B833" s="3">
        <v>44414</v>
      </c>
      <c r="C833" t="s">
        <v>5183</v>
      </c>
      <c r="D833" t="s">
        <v>6154</v>
      </c>
      <c r="E833">
        <v>2</v>
      </c>
      <c r="F833" t="str">
        <f>_xlfn.XLOOKUP(C833,customers!$A$2:$A$1001,customers!$B$2:$B$1001,,0)</f>
        <v>Helaina Rainforth</v>
      </c>
      <c r="G833" t="str">
        <f>IF(_xlfn.XLOOKUP(orders!C833,customers!A832:A1832,customers!C832:C1832,,0) = 0, "", _xlfn.XLOOKUP(orders!C833,customers!A832:A1832,customers!C832:C1832,,0))</f>
        <v>hrainforthn2@blog.com</v>
      </c>
      <c r="H833" t="str">
        <f>_xlfn.XLOOKUP(C833, customers!$A$1:$A$1001, customers!$G$1:$G$1001,,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4">
        <f>INDEX(products!$A$1:$G$49, MATCH(orders!$D833, products!$A$1:$A$49, 0), MATCH(orders!L$1, products!$A$1:$G$1, 0))</f>
        <v>2.9849999999999999</v>
      </c>
      <c r="M833" s="4">
        <f t="shared" si="36"/>
        <v>5.97</v>
      </c>
      <c r="N833" t="str">
        <f t="shared" si="37"/>
        <v>Arabica</v>
      </c>
      <c r="O833" t="str">
        <f t="shared" si="38"/>
        <v>Dark</v>
      </c>
      <c r="P833" t="str">
        <f>_xlfn.XLOOKUP(Orders[[#This Row],[Customer ID]], customers!$A$1:$A$1001, customers!$I$1:$I$1001,, 0)</f>
        <v>No</v>
      </c>
    </row>
    <row r="834" spans="1:16" x14ac:dyDescent="0.3">
      <c r="A834" t="s">
        <v>5193</v>
      </c>
      <c r="B834" s="3">
        <v>44274</v>
      </c>
      <c r="C834" t="s">
        <v>5194</v>
      </c>
      <c r="D834" t="s">
        <v>6138</v>
      </c>
      <c r="E834">
        <v>6</v>
      </c>
      <c r="F834" t="str">
        <f>_xlfn.XLOOKUP(C834,customers!$A$2:$A$1001,customers!$B$2:$B$1001,,0)</f>
        <v>Isac Jesper</v>
      </c>
      <c r="G834" t="str">
        <f>IF(_xlfn.XLOOKUP(orders!C834,customers!A833:A1833,customers!C833:C1833,,0) = 0, "", _xlfn.XLOOKUP(orders!C834,customers!A833:A1833,customers!C833:C1833,,0))</f>
        <v>ijespern4@theglobeandmail.com</v>
      </c>
      <c r="H834" t="str">
        <f>_xlfn.XLOOKUP(C834, customers!$A$1:$A$1001, customers!$G$1:$G$1001,,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4">
        <f>INDEX(products!$A$1:$G$49, MATCH(orders!$D834, products!$A$1:$A$49, 0), MATCH(orders!L$1, products!$A$1:$G$1, 0))</f>
        <v>9.9499999999999993</v>
      </c>
      <c r="M834" s="4">
        <f t="shared" si="36"/>
        <v>59.699999999999996</v>
      </c>
      <c r="N834" t="str">
        <f t="shared" si="37"/>
        <v>Robusta</v>
      </c>
      <c r="O834" t="str">
        <f t="shared" si="38"/>
        <v>Medium</v>
      </c>
      <c r="P834" t="str">
        <f>_xlfn.XLOOKUP(Orders[[#This Row],[Customer ID]], customers!$A$1:$A$1001, customers!$I$1:$I$1001,, 0)</f>
        <v>No</v>
      </c>
    </row>
    <row r="835" spans="1:16" x14ac:dyDescent="0.3">
      <c r="A835" t="s">
        <v>5199</v>
      </c>
      <c r="B835" s="3">
        <v>44302</v>
      </c>
      <c r="C835" t="s">
        <v>5200</v>
      </c>
      <c r="D835" t="s">
        <v>6149</v>
      </c>
      <c r="E835">
        <v>4</v>
      </c>
      <c r="F835" t="str">
        <f>_xlfn.XLOOKUP(C835,customers!$A$2:$A$1001,customers!$B$2:$B$1001,,0)</f>
        <v>Lenette Dwerryhouse</v>
      </c>
      <c r="G835" t="str">
        <f>IF(_xlfn.XLOOKUP(orders!C835,customers!A834:A1834,customers!C834:C1834,,0) = 0, "", _xlfn.XLOOKUP(orders!C835,customers!A834:A1834,customers!C834:C1834,,0))</f>
        <v>ldwerryhousen5@gravatar.com</v>
      </c>
      <c r="H835" t="str">
        <f>_xlfn.XLOOKUP(C835, customers!$A$1:$A$1001, customers!$G$1:$G$1001,,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4">
        <f>INDEX(products!$A$1:$G$49, MATCH(orders!$D835, products!$A$1:$A$49, 0), MATCH(orders!L$1, products!$A$1:$G$1, 0))</f>
        <v>20.584999999999997</v>
      </c>
      <c r="M835" s="4">
        <f t="shared" ref="M835:M898" si="39">L835*E835</f>
        <v>82.339999999999989</v>
      </c>
      <c r="N835" t="str">
        <f t="shared" ref="N835:N898" si="40">IF(I835 = "Rob", "Robusta", IF(I835 = "Exc", "Excelsa", IF(I835 = "Ara", "Arabica", IF(I835 = "Lib", "Liberica"))))</f>
        <v>Robusta</v>
      </c>
      <c r="O835" t="str">
        <f t="shared" ref="O835:O898" si="41">IF(J835 = "M", "Medium", IF(J835 = "L", "Light", IF(J835 = "D", "Dark")))</f>
        <v>Dark</v>
      </c>
      <c r="P835" t="str">
        <f>_xlfn.XLOOKUP(Orders[[#This Row],[Customer ID]], customers!$A$1:$A$1001, customers!$I$1:$I$1001,, 0)</f>
        <v>Yes</v>
      </c>
    </row>
    <row r="836" spans="1:16" x14ac:dyDescent="0.3">
      <c r="A836" t="s">
        <v>5205</v>
      </c>
      <c r="B836" s="3">
        <v>44141</v>
      </c>
      <c r="C836" t="s">
        <v>5206</v>
      </c>
      <c r="D836" t="s">
        <v>6168</v>
      </c>
      <c r="E836">
        <v>1</v>
      </c>
      <c r="F836" t="str">
        <f>_xlfn.XLOOKUP(C836,customers!$A$2:$A$1001,customers!$B$2:$B$1001,,0)</f>
        <v>Nadeen Broomer</v>
      </c>
      <c r="G836" t="str">
        <f>IF(_xlfn.XLOOKUP(orders!C836,customers!A835:A1835,customers!C835:C1835,,0) = 0, "", _xlfn.XLOOKUP(orders!C836,customers!A835:A1835,customers!C835:C1835,,0))</f>
        <v>nbroomern6@examiner.com</v>
      </c>
      <c r="H836" t="str">
        <f>_xlfn.XLOOKUP(C836, customers!$A$1:$A$1001, customers!$G$1:$G$1001,,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4">
        <f>INDEX(products!$A$1:$G$49, MATCH(orders!$D836, products!$A$1:$A$49, 0), MATCH(orders!L$1, products!$A$1:$G$1, 0))</f>
        <v>22.884999999999998</v>
      </c>
      <c r="M836" s="4">
        <f t="shared" si="39"/>
        <v>22.884999999999998</v>
      </c>
      <c r="N836" t="str">
        <f t="shared" si="40"/>
        <v>Arabica</v>
      </c>
      <c r="O836" t="str">
        <f t="shared" si="41"/>
        <v>Dark</v>
      </c>
      <c r="P836" t="str">
        <f>_xlfn.XLOOKUP(Orders[[#This Row],[Customer ID]], customers!$A$1:$A$1001, customers!$I$1:$I$1001,, 0)</f>
        <v>No</v>
      </c>
    </row>
    <row r="837" spans="1:16" x14ac:dyDescent="0.3">
      <c r="A837" t="s">
        <v>5211</v>
      </c>
      <c r="B837" s="3">
        <v>44270</v>
      </c>
      <c r="C837" t="s">
        <v>5212</v>
      </c>
      <c r="D837" t="s">
        <v>6176</v>
      </c>
      <c r="E837">
        <v>1</v>
      </c>
      <c r="F837" t="str">
        <f>_xlfn.XLOOKUP(C837,customers!$A$2:$A$1001,customers!$B$2:$B$1001,,0)</f>
        <v>Konstantine Thoumasson</v>
      </c>
      <c r="G837" t="str">
        <f>IF(_xlfn.XLOOKUP(orders!C837,customers!A836:A1836,customers!C836:C1836,,0) = 0, "", _xlfn.XLOOKUP(orders!C837,customers!A836:A1836,customers!C836:C1836,,0))</f>
        <v>kthoumassonn7@bloglovin.com</v>
      </c>
      <c r="H837" t="str">
        <f>_xlfn.XLOOKUP(C837, customers!$A$1:$A$1001, customers!$G$1:$G$1001,,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4">
        <f>INDEX(products!$A$1:$G$49, MATCH(orders!$D837, products!$A$1:$A$49, 0), MATCH(orders!L$1, products!$A$1:$G$1, 0))</f>
        <v>8.91</v>
      </c>
      <c r="M837" s="4">
        <f t="shared" si="39"/>
        <v>8.91</v>
      </c>
      <c r="N837" t="str">
        <f t="shared" si="40"/>
        <v>Excelsa</v>
      </c>
      <c r="O837" t="str">
        <f t="shared" si="41"/>
        <v>Light</v>
      </c>
      <c r="P837" t="str">
        <f>_xlfn.XLOOKUP(Orders[[#This Row],[Customer ID]], customers!$A$1:$A$1001, customers!$I$1:$I$1001,, 0)</f>
        <v>Yes</v>
      </c>
    </row>
    <row r="838" spans="1:16" x14ac:dyDescent="0.3">
      <c r="A838" t="s">
        <v>5216</v>
      </c>
      <c r="B838" s="3">
        <v>44486</v>
      </c>
      <c r="C838" t="s">
        <v>5217</v>
      </c>
      <c r="D838" t="s">
        <v>6154</v>
      </c>
      <c r="E838">
        <v>4</v>
      </c>
      <c r="F838" t="str">
        <f>_xlfn.XLOOKUP(C838,customers!$A$2:$A$1001,customers!$B$2:$B$1001,,0)</f>
        <v>Frans Habbergham</v>
      </c>
      <c r="G838" t="str">
        <f>IF(_xlfn.XLOOKUP(orders!C838,customers!A837:A1837,customers!C837:C1837,,0) = 0, "", _xlfn.XLOOKUP(orders!C838,customers!A837:A1837,customers!C837:C1837,,0))</f>
        <v>fhabberghamn8@discovery.com</v>
      </c>
      <c r="H838" t="str">
        <f>_xlfn.XLOOKUP(C838, customers!$A$1:$A$1001, customers!$G$1:$G$1001,,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4">
        <f>INDEX(products!$A$1:$G$49, MATCH(orders!$D838, products!$A$1:$A$49, 0), MATCH(orders!L$1, products!$A$1:$G$1, 0))</f>
        <v>2.9849999999999999</v>
      </c>
      <c r="M838" s="4">
        <f t="shared" si="39"/>
        <v>11.94</v>
      </c>
      <c r="N838" t="str">
        <f t="shared" si="40"/>
        <v>Arabica</v>
      </c>
      <c r="O838" t="str">
        <f t="shared" si="41"/>
        <v>Dark</v>
      </c>
      <c r="P838" t="str">
        <f>_xlfn.XLOOKUP(Orders[[#This Row],[Customer ID]], customers!$A$1:$A$1001, customers!$I$1:$I$1001,, 0)</f>
        <v>No</v>
      </c>
    </row>
    <row r="839" spans="1:16" x14ac:dyDescent="0.3">
      <c r="A839" t="s">
        <v>5222</v>
      </c>
      <c r="B839" s="3">
        <v>43715</v>
      </c>
      <c r="C839" t="s">
        <v>5113</v>
      </c>
      <c r="D839" t="s">
        <v>6181</v>
      </c>
      <c r="E839">
        <v>3</v>
      </c>
      <c r="F839" t="str">
        <f>_xlfn.XLOOKUP(C839,customers!$A$2:$A$1001,customers!$B$2:$B$1001,,0)</f>
        <v>Allis Wilmore</v>
      </c>
      <c r="G839" t="e">
        <f>IF(_xlfn.XLOOKUP(orders!C839,customers!A838:A1838,customers!C838:C1838,,0) = 0, "", _xlfn.XLOOKUP(orders!C839,customers!A838:A1838,customers!C838:C1838,,0))</f>
        <v>#N/A</v>
      </c>
      <c r="H839" t="str">
        <f>_xlfn.XLOOKUP(C839, customers!$A$1:$A$1001, customers!$G$1:$G$1001,,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4">
        <f>INDEX(products!$A$1:$G$49, MATCH(orders!$D839, products!$A$1:$A$49, 0), MATCH(orders!L$1, products!$A$1:$G$1, 0))</f>
        <v>33.464999999999996</v>
      </c>
      <c r="M839" s="4">
        <f t="shared" si="39"/>
        <v>100.39499999999998</v>
      </c>
      <c r="N839" t="str">
        <f t="shared" si="40"/>
        <v>Liberica</v>
      </c>
      <c r="O839" t="str">
        <f t="shared" si="41"/>
        <v>Medium</v>
      </c>
      <c r="P839" t="str">
        <f>_xlfn.XLOOKUP(Orders[[#This Row],[Customer ID]], customers!$A$1:$A$1001, customers!$I$1:$I$1001,, 0)</f>
        <v>No</v>
      </c>
    </row>
    <row r="840" spans="1:16" x14ac:dyDescent="0.3">
      <c r="A840" t="s">
        <v>5228</v>
      </c>
      <c r="B840" s="3">
        <v>44755</v>
      </c>
      <c r="C840" t="s">
        <v>5229</v>
      </c>
      <c r="D840" t="s">
        <v>6168</v>
      </c>
      <c r="E840">
        <v>5</v>
      </c>
      <c r="F840" t="str">
        <f>_xlfn.XLOOKUP(C840,customers!$A$2:$A$1001,customers!$B$2:$B$1001,,0)</f>
        <v>Romain Avrashin</v>
      </c>
      <c r="G840" t="str">
        <f>IF(_xlfn.XLOOKUP(orders!C840,customers!A839:A1839,customers!C839:C1839,,0) = 0, "", _xlfn.XLOOKUP(orders!C840,customers!A839:A1839,customers!C839:C1839,,0))</f>
        <v>ravrashinna@tamu.edu</v>
      </c>
      <c r="H840" t="str">
        <f>_xlfn.XLOOKUP(C840, customers!$A$1:$A$1001, customers!$G$1:$G$1001,,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4">
        <f>INDEX(products!$A$1:$G$49, MATCH(orders!$D840, products!$A$1:$A$49, 0), MATCH(orders!L$1, products!$A$1:$G$1, 0))</f>
        <v>22.884999999999998</v>
      </c>
      <c r="M840" s="4">
        <f t="shared" si="39"/>
        <v>114.42499999999998</v>
      </c>
      <c r="N840" t="str">
        <f t="shared" si="40"/>
        <v>Arabica</v>
      </c>
      <c r="O840" t="str">
        <f t="shared" si="41"/>
        <v>Dark</v>
      </c>
      <c r="P840" t="str">
        <f>_xlfn.XLOOKUP(Orders[[#This Row],[Customer ID]], customers!$A$1:$A$1001, customers!$I$1:$I$1001,, 0)</f>
        <v>No</v>
      </c>
    </row>
    <row r="841" spans="1:16" x14ac:dyDescent="0.3">
      <c r="A841" t="s">
        <v>5234</v>
      </c>
      <c r="B841" s="3">
        <v>44521</v>
      </c>
      <c r="C841" t="s">
        <v>5235</v>
      </c>
      <c r="D841" t="s">
        <v>6139</v>
      </c>
      <c r="E841">
        <v>5</v>
      </c>
      <c r="F841" t="str">
        <f>_xlfn.XLOOKUP(C841,customers!$A$2:$A$1001,customers!$B$2:$B$1001,,0)</f>
        <v>Miran Doidge</v>
      </c>
      <c r="G841" t="str">
        <f>IF(_xlfn.XLOOKUP(orders!C841,customers!A840:A1840,customers!C840:C1840,,0) = 0, "", _xlfn.XLOOKUP(orders!C841,customers!A840:A1840,customers!C840:C1840,,0))</f>
        <v>mdoidgenb@etsy.com</v>
      </c>
      <c r="H841" t="str">
        <f>_xlfn.XLOOKUP(C841, customers!$A$1:$A$1001, customers!$G$1:$G$1001,,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4">
        <f>INDEX(products!$A$1:$G$49, MATCH(orders!$D841, products!$A$1:$A$49, 0), MATCH(orders!L$1, products!$A$1:$G$1, 0))</f>
        <v>8.25</v>
      </c>
      <c r="M841" s="4">
        <f t="shared" si="39"/>
        <v>41.25</v>
      </c>
      <c r="N841" t="str">
        <f t="shared" si="40"/>
        <v>Excelsa</v>
      </c>
      <c r="O841" t="str">
        <f t="shared" si="41"/>
        <v>Medium</v>
      </c>
      <c r="P841" t="str">
        <f>_xlfn.XLOOKUP(Orders[[#This Row],[Customer ID]], customers!$A$1:$A$1001, customers!$I$1:$I$1001,, 0)</f>
        <v>No</v>
      </c>
    </row>
    <row r="842" spans="1:16" x14ac:dyDescent="0.3">
      <c r="A842" t="s">
        <v>5240</v>
      </c>
      <c r="B842" s="3">
        <v>44574</v>
      </c>
      <c r="C842" t="s">
        <v>5241</v>
      </c>
      <c r="D842" t="s">
        <v>6173</v>
      </c>
      <c r="E842">
        <v>4</v>
      </c>
      <c r="F842" t="str">
        <f>_xlfn.XLOOKUP(C842,customers!$A$2:$A$1001,customers!$B$2:$B$1001,,0)</f>
        <v>Janeva Edinboro</v>
      </c>
      <c r="G842" t="str">
        <f>IF(_xlfn.XLOOKUP(orders!C842,customers!A841:A1841,customers!C841:C1841,,0) = 0, "", _xlfn.XLOOKUP(orders!C842,customers!A841:A1841,customers!C841:C1841,,0))</f>
        <v>jedinboronc@reverbnation.com</v>
      </c>
      <c r="H842" t="str">
        <f>_xlfn.XLOOKUP(C842, customers!$A$1:$A$1001, customers!$G$1:$G$1001,,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4">
        <f>INDEX(products!$A$1:$G$49, MATCH(orders!$D842, products!$A$1:$A$49, 0), MATCH(orders!L$1, products!$A$1:$G$1, 0))</f>
        <v>7.169999999999999</v>
      </c>
      <c r="M842" s="4">
        <f t="shared" si="39"/>
        <v>28.679999999999996</v>
      </c>
      <c r="N842" t="str">
        <f t="shared" si="40"/>
        <v>Robusta</v>
      </c>
      <c r="O842" t="str">
        <f t="shared" si="41"/>
        <v>Light</v>
      </c>
      <c r="P842" t="str">
        <f>_xlfn.XLOOKUP(Orders[[#This Row],[Customer ID]], customers!$A$1:$A$1001, customers!$I$1:$I$1001,, 0)</f>
        <v>Yes</v>
      </c>
    </row>
    <row r="843" spans="1:16" x14ac:dyDescent="0.3">
      <c r="A843" t="s">
        <v>5246</v>
      </c>
      <c r="B843" s="3">
        <v>44755</v>
      </c>
      <c r="C843" t="s">
        <v>5247</v>
      </c>
      <c r="D843" t="s">
        <v>6159</v>
      </c>
      <c r="E843">
        <v>1</v>
      </c>
      <c r="F843" t="str">
        <f>_xlfn.XLOOKUP(C843,customers!$A$2:$A$1001,customers!$B$2:$B$1001,,0)</f>
        <v>Trumaine Tewelson</v>
      </c>
      <c r="G843" t="str">
        <f>IF(_xlfn.XLOOKUP(orders!C843,customers!A842:A1842,customers!C842:C1842,,0) = 0, "", _xlfn.XLOOKUP(orders!C843,customers!A842:A1842,customers!C842:C1842,,0))</f>
        <v>ttewelsonnd@cdbaby.com</v>
      </c>
      <c r="H843" t="str">
        <f>_xlfn.XLOOKUP(C843, customers!$A$1:$A$1001, customers!$G$1:$G$1001,,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4">
        <f>INDEX(products!$A$1:$G$49, MATCH(orders!$D843, products!$A$1:$A$49, 0), MATCH(orders!L$1, products!$A$1:$G$1, 0))</f>
        <v>4.3650000000000002</v>
      </c>
      <c r="M843" s="4">
        <f t="shared" si="39"/>
        <v>4.3650000000000002</v>
      </c>
      <c r="N843" t="str">
        <f t="shared" si="40"/>
        <v>Liberica</v>
      </c>
      <c r="O843" t="str">
        <f t="shared" si="41"/>
        <v>Medium</v>
      </c>
      <c r="P843" t="str">
        <f>_xlfn.XLOOKUP(Orders[[#This Row],[Customer ID]], customers!$A$1:$A$1001, customers!$I$1:$I$1001,, 0)</f>
        <v>No</v>
      </c>
    </row>
    <row r="844" spans="1:16" x14ac:dyDescent="0.3">
      <c r="A844" t="s">
        <v>5251</v>
      </c>
      <c r="B844" s="3">
        <v>44502</v>
      </c>
      <c r="C844" t="s">
        <v>5188</v>
      </c>
      <c r="D844" t="s">
        <v>6156</v>
      </c>
      <c r="E844">
        <v>2</v>
      </c>
      <c r="F844" t="str">
        <f>_xlfn.XLOOKUP(C844,customers!$A$2:$A$1001,customers!$B$2:$B$1001,,0)</f>
        <v>Odelia Skerme</v>
      </c>
      <c r="G844" t="e">
        <f>IF(_xlfn.XLOOKUP(orders!C844,customers!A843:A1843,customers!C843:C1843,,0) = 0, "", _xlfn.XLOOKUP(orders!C844,customers!A843:A1843,customers!C843:C1843,,0))</f>
        <v>#N/A</v>
      </c>
      <c r="H844" t="str">
        <f>_xlfn.XLOOKUP(C844, customers!$A$1:$A$1001, customers!$G$1:$G$1001,,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4">
        <f>INDEX(products!$A$1:$G$49, MATCH(orders!$D844, products!$A$1:$A$49, 0), MATCH(orders!L$1, products!$A$1:$G$1, 0))</f>
        <v>4.125</v>
      </c>
      <c r="M844" s="4">
        <f t="shared" si="39"/>
        <v>8.25</v>
      </c>
      <c r="N844" t="str">
        <f t="shared" si="40"/>
        <v>Excelsa</v>
      </c>
      <c r="O844" t="str">
        <f t="shared" si="41"/>
        <v>Medium</v>
      </c>
      <c r="P844" t="str">
        <f>_xlfn.XLOOKUP(Orders[[#This Row],[Customer ID]], customers!$A$1:$A$1001, customers!$I$1:$I$1001,, 0)</f>
        <v>Yes</v>
      </c>
    </row>
    <row r="845" spans="1:16" x14ac:dyDescent="0.3">
      <c r="A845" t="s">
        <v>5256</v>
      </c>
      <c r="B845" s="3">
        <v>44387</v>
      </c>
      <c r="C845" t="s">
        <v>5257</v>
      </c>
      <c r="D845" t="s">
        <v>6156</v>
      </c>
      <c r="E845">
        <v>2</v>
      </c>
      <c r="F845" t="str">
        <f>_xlfn.XLOOKUP(C845,customers!$A$2:$A$1001,customers!$B$2:$B$1001,,0)</f>
        <v>De Drewitt</v>
      </c>
      <c r="G845" t="str">
        <f>IF(_xlfn.XLOOKUP(orders!C845,customers!A844:A1844,customers!C844:C1844,,0) = 0, "", _xlfn.XLOOKUP(orders!C845,customers!A844:A1844,customers!C844:C1844,,0))</f>
        <v>ddrewittnf@mapquest.com</v>
      </c>
      <c r="H845" t="str">
        <f>_xlfn.XLOOKUP(C845, customers!$A$1:$A$1001, customers!$G$1:$G$1001,,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4">
        <f>INDEX(products!$A$1:$G$49, MATCH(orders!$D845, products!$A$1:$A$49, 0), MATCH(orders!L$1, products!$A$1:$G$1, 0))</f>
        <v>4.125</v>
      </c>
      <c r="M845" s="4">
        <f t="shared" si="39"/>
        <v>8.25</v>
      </c>
      <c r="N845" t="str">
        <f t="shared" si="40"/>
        <v>Excelsa</v>
      </c>
      <c r="O845" t="str">
        <f t="shared" si="41"/>
        <v>Medium</v>
      </c>
      <c r="P845" t="str">
        <f>_xlfn.XLOOKUP(Orders[[#This Row],[Customer ID]], customers!$A$1:$A$1001, customers!$I$1:$I$1001,, 0)</f>
        <v>Yes</v>
      </c>
    </row>
    <row r="846" spans="1:16" x14ac:dyDescent="0.3">
      <c r="A846" t="s">
        <v>5262</v>
      </c>
      <c r="B846" s="3">
        <v>44476</v>
      </c>
      <c r="C846" t="s">
        <v>5263</v>
      </c>
      <c r="D846" t="s">
        <v>6158</v>
      </c>
      <c r="E846">
        <v>6</v>
      </c>
      <c r="F846" t="str">
        <f>_xlfn.XLOOKUP(C846,customers!$A$2:$A$1001,customers!$B$2:$B$1001,,0)</f>
        <v>Adelheid Gladhill</v>
      </c>
      <c r="G846" t="str">
        <f>IF(_xlfn.XLOOKUP(orders!C846,customers!A845:A1845,customers!C845:C1845,,0) = 0, "", _xlfn.XLOOKUP(orders!C846,customers!A845:A1845,customers!C845:C1845,,0))</f>
        <v>agladhillng@stanford.edu</v>
      </c>
      <c r="H846" t="str">
        <f>_xlfn.XLOOKUP(C846, customers!$A$1:$A$1001, customers!$G$1:$G$1001,,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4">
        <f>INDEX(products!$A$1:$G$49, MATCH(orders!$D846, products!$A$1:$A$49, 0), MATCH(orders!L$1, products!$A$1:$G$1, 0))</f>
        <v>5.97</v>
      </c>
      <c r="M846" s="4">
        <f t="shared" si="39"/>
        <v>35.82</v>
      </c>
      <c r="N846" t="str">
        <f t="shared" si="40"/>
        <v>Arabica</v>
      </c>
      <c r="O846" t="str">
        <f t="shared" si="41"/>
        <v>Dark</v>
      </c>
      <c r="P846" t="str">
        <f>_xlfn.XLOOKUP(Orders[[#This Row],[Customer ID]], customers!$A$1:$A$1001, customers!$I$1:$I$1001,, 0)</f>
        <v>Yes</v>
      </c>
    </row>
    <row r="847" spans="1:16" x14ac:dyDescent="0.3">
      <c r="A847" t="s">
        <v>5268</v>
      </c>
      <c r="B847" s="3">
        <v>43889</v>
      </c>
      <c r="C847" t="s">
        <v>5269</v>
      </c>
      <c r="D847" t="s">
        <v>6185</v>
      </c>
      <c r="E847">
        <v>6</v>
      </c>
      <c r="F847" t="str">
        <f>_xlfn.XLOOKUP(C847,customers!$A$2:$A$1001,customers!$B$2:$B$1001,,0)</f>
        <v>Murielle Lorinez</v>
      </c>
      <c r="G847" t="str">
        <f>IF(_xlfn.XLOOKUP(orders!C847,customers!A846:A1846,customers!C846:C1846,,0) = 0, "", _xlfn.XLOOKUP(orders!C847,customers!A846:A1846,customers!C846:C1846,,0))</f>
        <v>mlorineznh@whitehouse.gov</v>
      </c>
      <c r="H847" t="str">
        <f>_xlfn.XLOOKUP(C847, customers!$A$1:$A$1001, customers!$G$1:$G$1001,,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4">
        <f>INDEX(products!$A$1:$G$49, MATCH(orders!$D847, products!$A$1:$A$49, 0), MATCH(orders!L$1, products!$A$1:$G$1, 0))</f>
        <v>27.945</v>
      </c>
      <c r="M847" s="4">
        <f t="shared" si="39"/>
        <v>167.67000000000002</v>
      </c>
      <c r="N847" t="str">
        <f t="shared" si="40"/>
        <v>Excelsa</v>
      </c>
      <c r="O847" t="str">
        <f t="shared" si="41"/>
        <v>Dark</v>
      </c>
      <c r="P847" t="str">
        <f>_xlfn.XLOOKUP(Orders[[#This Row],[Customer ID]], customers!$A$1:$A$1001, customers!$I$1:$I$1001,, 0)</f>
        <v>No</v>
      </c>
    </row>
    <row r="848" spans="1:16" x14ac:dyDescent="0.3">
      <c r="A848" t="s">
        <v>5273</v>
      </c>
      <c r="B848" s="3">
        <v>44747</v>
      </c>
      <c r="C848" t="s">
        <v>5274</v>
      </c>
      <c r="D848" t="s">
        <v>6175</v>
      </c>
      <c r="E848">
        <v>2</v>
      </c>
      <c r="F848" t="str">
        <f>_xlfn.XLOOKUP(C848,customers!$A$2:$A$1001,customers!$B$2:$B$1001,,0)</f>
        <v>Edin Mathe</v>
      </c>
      <c r="G848" t="str">
        <f>IF(_xlfn.XLOOKUP(orders!C848,customers!A847:A1847,customers!C847:C1847,,0) = 0, "", _xlfn.XLOOKUP(orders!C848,customers!A847:A1847,customers!C847:C1847,,0))</f>
        <v/>
      </c>
      <c r="H848" t="str">
        <f>_xlfn.XLOOKUP(C848, customers!$A$1:$A$1001, customers!$G$1:$G$1001,,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4">
        <f>INDEX(products!$A$1:$G$49, MATCH(orders!$D848, products!$A$1:$A$49, 0), MATCH(orders!L$1, products!$A$1:$G$1, 0))</f>
        <v>25.874999999999996</v>
      </c>
      <c r="M848" s="4">
        <f t="shared" si="39"/>
        <v>51.749999999999993</v>
      </c>
      <c r="N848" t="str">
        <f t="shared" si="40"/>
        <v>Arabica</v>
      </c>
      <c r="O848" t="str">
        <f t="shared" si="41"/>
        <v>Medium</v>
      </c>
      <c r="P848" t="str">
        <f>_xlfn.XLOOKUP(Orders[[#This Row],[Customer ID]], customers!$A$1:$A$1001, customers!$I$1:$I$1001,, 0)</f>
        <v>Yes</v>
      </c>
    </row>
    <row r="849" spans="1:16" x14ac:dyDescent="0.3">
      <c r="A849" t="s">
        <v>5278</v>
      </c>
      <c r="B849" s="3">
        <v>44460</v>
      </c>
      <c r="C849" t="s">
        <v>5279</v>
      </c>
      <c r="D849" t="s">
        <v>6154</v>
      </c>
      <c r="E849">
        <v>3</v>
      </c>
      <c r="F849" t="str">
        <f>_xlfn.XLOOKUP(C849,customers!$A$2:$A$1001,customers!$B$2:$B$1001,,0)</f>
        <v>Mordy Van Der Vlies</v>
      </c>
      <c r="G849" t="str">
        <f>IF(_xlfn.XLOOKUP(orders!C849,customers!A848:A1848,customers!C848:C1848,,0) = 0, "", _xlfn.XLOOKUP(orders!C849,customers!A848:A1848,customers!C848:C1848,,0))</f>
        <v>mvannj@wikipedia.org</v>
      </c>
      <c r="H849" t="str">
        <f>_xlfn.XLOOKUP(C849, customers!$A$1:$A$1001, customers!$G$1:$G$1001,,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4">
        <f>INDEX(products!$A$1:$G$49, MATCH(orders!$D849, products!$A$1:$A$49, 0), MATCH(orders!L$1, products!$A$1:$G$1, 0))</f>
        <v>2.9849999999999999</v>
      </c>
      <c r="M849" s="4">
        <f t="shared" si="39"/>
        <v>8.9550000000000001</v>
      </c>
      <c r="N849" t="str">
        <f t="shared" si="40"/>
        <v>Arabica</v>
      </c>
      <c r="O849" t="str">
        <f t="shared" si="41"/>
        <v>Dark</v>
      </c>
      <c r="P849" t="str">
        <f>_xlfn.XLOOKUP(Orders[[#This Row],[Customer ID]], customers!$A$1:$A$1001, customers!$I$1:$I$1001,, 0)</f>
        <v>Yes</v>
      </c>
    </row>
    <row r="850" spans="1:16" x14ac:dyDescent="0.3">
      <c r="A850" t="s">
        <v>5283</v>
      </c>
      <c r="B850" s="3">
        <v>43468</v>
      </c>
      <c r="C850" t="s">
        <v>5284</v>
      </c>
      <c r="D850" t="s">
        <v>6176</v>
      </c>
      <c r="E850">
        <v>6</v>
      </c>
      <c r="F850" t="str">
        <f>_xlfn.XLOOKUP(C850,customers!$A$2:$A$1001,customers!$B$2:$B$1001,,0)</f>
        <v>Spencer Wastell</v>
      </c>
      <c r="G850" t="str">
        <f>IF(_xlfn.XLOOKUP(orders!C850,customers!A849:A1849,customers!C849:C1849,,0) = 0, "", _xlfn.XLOOKUP(orders!C850,customers!A849:A1849,customers!C849:C1849,,0))</f>
        <v/>
      </c>
      <c r="H850" t="str">
        <f>_xlfn.XLOOKUP(C850, customers!$A$1:$A$1001, customers!$G$1:$G$1001,,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4">
        <f>INDEX(products!$A$1:$G$49, MATCH(orders!$D850, products!$A$1:$A$49, 0), MATCH(orders!L$1, products!$A$1:$G$1, 0))</f>
        <v>8.91</v>
      </c>
      <c r="M850" s="4">
        <f t="shared" si="39"/>
        <v>53.46</v>
      </c>
      <c r="N850" t="str">
        <f t="shared" si="40"/>
        <v>Excelsa</v>
      </c>
      <c r="O850" t="str">
        <f t="shared" si="41"/>
        <v>Light</v>
      </c>
      <c r="P850" t="str">
        <f>_xlfn.XLOOKUP(Orders[[#This Row],[Customer ID]], customers!$A$1:$A$1001, customers!$I$1:$I$1001,, 0)</f>
        <v>No</v>
      </c>
    </row>
    <row r="851" spans="1:16" x14ac:dyDescent="0.3">
      <c r="A851" t="s">
        <v>5288</v>
      </c>
      <c r="B851" s="3">
        <v>44628</v>
      </c>
      <c r="C851" t="s">
        <v>5289</v>
      </c>
      <c r="D851" t="s">
        <v>6167</v>
      </c>
      <c r="E851">
        <v>6</v>
      </c>
      <c r="F851" t="str">
        <f>_xlfn.XLOOKUP(C851,customers!$A$2:$A$1001,customers!$B$2:$B$1001,,0)</f>
        <v>Jemimah Ethelston</v>
      </c>
      <c r="G851" t="str">
        <f>IF(_xlfn.XLOOKUP(orders!C851,customers!A850:A1850,customers!C850:C1850,,0) = 0, "", _xlfn.XLOOKUP(orders!C851,customers!A850:A1850,customers!C850:C1850,,0))</f>
        <v>jethelstonnl@creativecommons.org</v>
      </c>
      <c r="H851" t="str">
        <f>_xlfn.XLOOKUP(C851, customers!$A$1:$A$1001, customers!$G$1:$G$1001,,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4">
        <f>INDEX(products!$A$1:$G$49, MATCH(orders!$D851, products!$A$1:$A$49, 0), MATCH(orders!L$1, products!$A$1:$G$1, 0))</f>
        <v>3.8849999999999998</v>
      </c>
      <c r="M851" s="4">
        <f t="shared" si="39"/>
        <v>23.31</v>
      </c>
      <c r="N851" t="str">
        <f t="shared" si="40"/>
        <v>Arabica</v>
      </c>
      <c r="O851" t="str">
        <f t="shared" si="41"/>
        <v>Light</v>
      </c>
      <c r="P851" t="str">
        <f>_xlfn.XLOOKUP(Orders[[#This Row],[Customer ID]], customers!$A$1:$A$1001, customers!$I$1:$I$1001,, 0)</f>
        <v>Yes</v>
      </c>
    </row>
    <row r="852" spans="1:16" x14ac:dyDescent="0.3">
      <c r="A852" t="s">
        <v>5288</v>
      </c>
      <c r="B852" s="3">
        <v>44628</v>
      </c>
      <c r="C852" t="s">
        <v>5289</v>
      </c>
      <c r="D852" t="s">
        <v>6152</v>
      </c>
      <c r="E852">
        <v>2</v>
      </c>
      <c r="F852" t="str">
        <f>_xlfn.XLOOKUP(C852,customers!$A$2:$A$1001,customers!$B$2:$B$1001,,0)</f>
        <v>Jemimah Ethelston</v>
      </c>
      <c r="G852" t="str">
        <f>IF(_xlfn.XLOOKUP(orders!C852,customers!A851:A1851,customers!C851:C1851,,0) = 0, "", _xlfn.XLOOKUP(orders!C852,customers!A851:A1851,customers!C851:C1851,,0))</f>
        <v>jethelstonnl@creativecommons.org</v>
      </c>
      <c r="H852" t="str">
        <f>_xlfn.XLOOKUP(C852, customers!$A$1:$A$1001, customers!$G$1:$G$1001,,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4">
        <f>INDEX(products!$A$1:$G$49, MATCH(orders!$D852, products!$A$1:$A$49, 0), MATCH(orders!L$1, products!$A$1:$G$1, 0))</f>
        <v>3.375</v>
      </c>
      <c r="M852" s="4">
        <f t="shared" si="39"/>
        <v>6.75</v>
      </c>
      <c r="N852" t="str">
        <f t="shared" si="40"/>
        <v>Arabica</v>
      </c>
      <c r="O852" t="str">
        <f t="shared" si="41"/>
        <v>Medium</v>
      </c>
      <c r="P852" t="str">
        <f>_xlfn.XLOOKUP(Orders[[#This Row],[Customer ID]], customers!$A$1:$A$1001, customers!$I$1:$I$1001,, 0)</f>
        <v>Yes</v>
      </c>
    </row>
    <row r="853" spans="1:16" x14ac:dyDescent="0.3">
      <c r="A853" t="s">
        <v>5299</v>
      </c>
      <c r="B853" s="3">
        <v>43900</v>
      </c>
      <c r="C853" t="s">
        <v>5300</v>
      </c>
      <c r="D853" t="s">
        <v>6169</v>
      </c>
      <c r="E853">
        <v>1</v>
      </c>
      <c r="F853" t="str">
        <f>_xlfn.XLOOKUP(C853,customers!$A$2:$A$1001,customers!$B$2:$B$1001,,0)</f>
        <v>Perice Eberz</v>
      </c>
      <c r="G853" t="str">
        <f>IF(_xlfn.XLOOKUP(orders!C853,customers!A852:A1852,customers!C852:C1852,,0) = 0, "", _xlfn.XLOOKUP(orders!C853,customers!A852:A1852,customers!C852:C1852,,0))</f>
        <v>peberznn@woothemes.com</v>
      </c>
      <c r="H853" t="str">
        <f>_xlfn.XLOOKUP(C853, customers!$A$1:$A$1001, customers!$G$1:$G$1001,,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4">
        <f>INDEX(products!$A$1:$G$49, MATCH(orders!$D853, products!$A$1:$A$49, 0), MATCH(orders!L$1, products!$A$1:$G$1, 0))</f>
        <v>7.77</v>
      </c>
      <c r="M853" s="4">
        <f t="shared" si="39"/>
        <v>7.77</v>
      </c>
      <c r="N853" t="str">
        <f t="shared" si="40"/>
        <v>Liberica</v>
      </c>
      <c r="O853" t="str">
        <f t="shared" si="41"/>
        <v>Dark</v>
      </c>
      <c r="P853" t="str">
        <f>_xlfn.XLOOKUP(Orders[[#This Row],[Customer ID]], customers!$A$1:$A$1001, customers!$I$1:$I$1001,, 0)</f>
        <v>Yes</v>
      </c>
    </row>
    <row r="854" spans="1:16" x14ac:dyDescent="0.3">
      <c r="A854" t="s">
        <v>5305</v>
      </c>
      <c r="B854" s="3">
        <v>44527</v>
      </c>
      <c r="C854" t="s">
        <v>5306</v>
      </c>
      <c r="D854" t="s">
        <v>6165</v>
      </c>
      <c r="E854">
        <v>4</v>
      </c>
      <c r="F854" t="str">
        <f>_xlfn.XLOOKUP(C854,customers!$A$2:$A$1001,customers!$B$2:$B$1001,,0)</f>
        <v>Bear Gaish</v>
      </c>
      <c r="G854" t="str">
        <f>IF(_xlfn.XLOOKUP(orders!C854,customers!A853:A1853,customers!C853:C1853,,0) = 0, "", _xlfn.XLOOKUP(orders!C854,customers!A853:A1853,customers!C853:C1853,,0))</f>
        <v>bgaishno@altervista.org</v>
      </c>
      <c r="H854" t="str">
        <f>_xlfn.XLOOKUP(C854, customers!$A$1:$A$1001, customers!$G$1:$G$1001,,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4">
        <f>INDEX(products!$A$1:$G$49, MATCH(orders!$D854, products!$A$1:$A$49, 0), MATCH(orders!L$1, products!$A$1:$G$1, 0))</f>
        <v>29.784999999999997</v>
      </c>
      <c r="M854" s="4">
        <f t="shared" si="39"/>
        <v>119.13999999999999</v>
      </c>
      <c r="N854" t="str">
        <f t="shared" si="40"/>
        <v>Liberica</v>
      </c>
      <c r="O854" t="str">
        <f t="shared" si="41"/>
        <v>Dark</v>
      </c>
      <c r="P854" t="str">
        <f>_xlfn.XLOOKUP(Orders[[#This Row],[Customer ID]], customers!$A$1:$A$1001, customers!$I$1:$I$1001,, 0)</f>
        <v>Yes</v>
      </c>
    </row>
    <row r="855" spans="1:16" x14ac:dyDescent="0.3">
      <c r="A855" t="s">
        <v>5310</v>
      </c>
      <c r="B855" s="3">
        <v>44259</v>
      </c>
      <c r="C855" t="s">
        <v>5311</v>
      </c>
      <c r="D855" t="s">
        <v>6147</v>
      </c>
      <c r="E855">
        <v>2</v>
      </c>
      <c r="F855" t="str">
        <f>_xlfn.XLOOKUP(C855,customers!$A$2:$A$1001,customers!$B$2:$B$1001,,0)</f>
        <v>Lynnea Danton</v>
      </c>
      <c r="G855" t="str">
        <f>IF(_xlfn.XLOOKUP(orders!C855,customers!A854:A1854,customers!C854:C1854,,0) = 0, "", _xlfn.XLOOKUP(orders!C855,customers!A854:A1854,customers!C854:C1854,,0))</f>
        <v>ldantonnp@miitbeian.gov.cn</v>
      </c>
      <c r="H855" t="str">
        <f>_xlfn.XLOOKUP(C855, customers!$A$1:$A$1001, customers!$G$1:$G$1001,,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4">
        <f>INDEX(products!$A$1:$G$49, MATCH(orders!$D855, products!$A$1:$A$49, 0), MATCH(orders!L$1, products!$A$1:$G$1, 0))</f>
        <v>9.9499999999999993</v>
      </c>
      <c r="M855" s="4">
        <f t="shared" si="39"/>
        <v>19.899999999999999</v>
      </c>
      <c r="N855" t="str">
        <f t="shared" si="40"/>
        <v>Arabica</v>
      </c>
      <c r="O855" t="str">
        <f t="shared" si="41"/>
        <v>Dark</v>
      </c>
      <c r="P855" t="str">
        <f>_xlfn.XLOOKUP(Orders[[#This Row],[Customer ID]], customers!$A$1:$A$1001, customers!$I$1:$I$1001,, 0)</f>
        <v>No</v>
      </c>
    </row>
    <row r="856" spans="1:16" x14ac:dyDescent="0.3">
      <c r="A856" t="s">
        <v>5315</v>
      </c>
      <c r="B856" s="3">
        <v>44516</v>
      </c>
      <c r="C856" t="s">
        <v>5316</v>
      </c>
      <c r="D856" t="s">
        <v>6173</v>
      </c>
      <c r="E856">
        <v>5</v>
      </c>
      <c r="F856" t="str">
        <f>_xlfn.XLOOKUP(C856,customers!$A$2:$A$1001,customers!$B$2:$B$1001,,0)</f>
        <v>Skipton Morrall</v>
      </c>
      <c r="G856" t="str">
        <f>IF(_xlfn.XLOOKUP(orders!C856,customers!A855:A1855,customers!C855:C1855,,0) = 0, "", _xlfn.XLOOKUP(orders!C856,customers!A855:A1855,customers!C855:C1855,,0))</f>
        <v>smorrallnq@answers.com</v>
      </c>
      <c r="H856" t="str">
        <f>_xlfn.XLOOKUP(C856, customers!$A$1:$A$1001, customers!$G$1:$G$1001,,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4">
        <f>INDEX(products!$A$1:$G$49, MATCH(orders!$D856, products!$A$1:$A$49, 0), MATCH(orders!L$1, products!$A$1:$G$1, 0))</f>
        <v>7.169999999999999</v>
      </c>
      <c r="M856" s="4">
        <f t="shared" si="39"/>
        <v>35.849999999999994</v>
      </c>
      <c r="N856" t="str">
        <f t="shared" si="40"/>
        <v>Robusta</v>
      </c>
      <c r="O856" t="str">
        <f t="shared" si="41"/>
        <v>Light</v>
      </c>
      <c r="P856" t="str">
        <f>_xlfn.XLOOKUP(Orders[[#This Row],[Customer ID]], customers!$A$1:$A$1001, customers!$I$1:$I$1001,, 0)</f>
        <v>Yes</v>
      </c>
    </row>
    <row r="857" spans="1:16" x14ac:dyDescent="0.3">
      <c r="A857" t="s">
        <v>5321</v>
      </c>
      <c r="B857" s="3">
        <v>43632</v>
      </c>
      <c r="C857" t="s">
        <v>5322</v>
      </c>
      <c r="D857" t="s">
        <v>6165</v>
      </c>
      <c r="E857">
        <v>3</v>
      </c>
      <c r="F857" t="str">
        <f>_xlfn.XLOOKUP(C857,customers!$A$2:$A$1001,customers!$B$2:$B$1001,,0)</f>
        <v>Devan Crownshaw</v>
      </c>
      <c r="G857" t="str">
        <f>IF(_xlfn.XLOOKUP(orders!C857,customers!A856:A1856,customers!C856:C1856,,0) = 0, "", _xlfn.XLOOKUP(orders!C857,customers!A856:A1856,customers!C856:C1856,,0))</f>
        <v>dcrownshawnr@photobucket.com</v>
      </c>
      <c r="H857" t="str">
        <f>_xlfn.XLOOKUP(C857, customers!$A$1:$A$1001, customers!$G$1:$G$1001,,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4">
        <f>INDEX(products!$A$1:$G$49, MATCH(orders!$D857, products!$A$1:$A$49, 0), MATCH(orders!L$1, products!$A$1:$G$1, 0))</f>
        <v>29.784999999999997</v>
      </c>
      <c r="M857" s="4">
        <f t="shared" si="39"/>
        <v>89.35499999999999</v>
      </c>
      <c r="N857" t="str">
        <f t="shared" si="40"/>
        <v>Liberica</v>
      </c>
      <c r="O857" t="str">
        <f t="shared" si="41"/>
        <v>Dark</v>
      </c>
      <c r="P857" t="str">
        <f>_xlfn.XLOOKUP(Orders[[#This Row],[Customer ID]], customers!$A$1:$A$1001, customers!$I$1:$I$1001,, 0)</f>
        <v>No</v>
      </c>
    </row>
    <row r="858" spans="1:16" x14ac:dyDescent="0.3">
      <c r="A858" t="s">
        <v>5327</v>
      </c>
      <c r="B858" s="3">
        <v>44031</v>
      </c>
      <c r="C858" t="s">
        <v>5188</v>
      </c>
      <c r="D858" t="s">
        <v>6159</v>
      </c>
      <c r="E858">
        <v>2</v>
      </c>
      <c r="F858" t="str">
        <f>_xlfn.XLOOKUP(C858,customers!$A$2:$A$1001,customers!$B$2:$B$1001,,0)</f>
        <v>Odelia Skerme</v>
      </c>
      <c r="G858" t="e">
        <f>IF(_xlfn.XLOOKUP(orders!C858,customers!A857:A1857,customers!C857:C1857,,0) = 0, "", _xlfn.XLOOKUP(orders!C858,customers!A857:A1857,customers!C857:C1857,,0))</f>
        <v>#N/A</v>
      </c>
      <c r="H858" t="str">
        <f>_xlfn.XLOOKUP(C858, customers!$A$1:$A$1001, customers!$G$1:$G$1001,,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4">
        <f>INDEX(products!$A$1:$G$49, MATCH(orders!$D858, products!$A$1:$A$49, 0), MATCH(orders!L$1, products!$A$1:$G$1, 0))</f>
        <v>4.3650000000000002</v>
      </c>
      <c r="M858" s="4">
        <f t="shared" si="39"/>
        <v>8.73</v>
      </c>
      <c r="N858" t="str">
        <f t="shared" si="40"/>
        <v>Liberica</v>
      </c>
      <c r="O858" t="str">
        <f t="shared" si="41"/>
        <v>Medium</v>
      </c>
      <c r="P858" t="str">
        <f>_xlfn.XLOOKUP(Orders[[#This Row],[Customer ID]], customers!$A$1:$A$1001, customers!$I$1:$I$1001,, 0)</f>
        <v>Yes</v>
      </c>
    </row>
    <row r="859" spans="1:16" x14ac:dyDescent="0.3">
      <c r="A859" t="s">
        <v>5333</v>
      </c>
      <c r="B859" s="3">
        <v>43889</v>
      </c>
      <c r="C859" t="s">
        <v>5334</v>
      </c>
      <c r="D859" t="s">
        <v>6142</v>
      </c>
      <c r="E859">
        <v>5</v>
      </c>
      <c r="F859" t="str">
        <f>_xlfn.XLOOKUP(C859,customers!$A$2:$A$1001,customers!$B$2:$B$1001,,0)</f>
        <v>Joceline Reddoch</v>
      </c>
      <c r="G859" t="str">
        <f>IF(_xlfn.XLOOKUP(orders!C859,customers!A858:A1858,customers!C858:C1858,,0) = 0, "", _xlfn.XLOOKUP(orders!C859,customers!A858:A1858,customers!C858:C1858,,0))</f>
        <v>jreddochnt@sun.com</v>
      </c>
      <c r="H859" t="str">
        <f>_xlfn.XLOOKUP(C859, customers!$A$1:$A$1001, customers!$G$1:$G$1001,,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4">
        <f>INDEX(products!$A$1:$G$49, MATCH(orders!$D859, products!$A$1:$A$49, 0), MATCH(orders!L$1, products!$A$1:$G$1, 0))</f>
        <v>27.484999999999996</v>
      </c>
      <c r="M859" s="4">
        <f t="shared" si="39"/>
        <v>137.42499999999998</v>
      </c>
      <c r="N859" t="str">
        <f t="shared" si="40"/>
        <v>Robusta</v>
      </c>
      <c r="O859" t="str">
        <f t="shared" si="41"/>
        <v>Light</v>
      </c>
      <c r="P859" t="str">
        <f>_xlfn.XLOOKUP(Orders[[#This Row],[Customer ID]], customers!$A$1:$A$1001, customers!$I$1:$I$1001,, 0)</f>
        <v>No</v>
      </c>
    </row>
    <row r="860" spans="1:16" x14ac:dyDescent="0.3">
      <c r="A860" t="s">
        <v>5339</v>
      </c>
      <c r="B860" s="3">
        <v>43638</v>
      </c>
      <c r="C860" t="s">
        <v>5340</v>
      </c>
      <c r="D860" t="s">
        <v>6160</v>
      </c>
      <c r="E860">
        <v>4</v>
      </c>
      <c r="F860" t="str">
        <f>_xlfn.XLOOKUP(C860,customers!$A$2:$A$1001,customers!$B$2:$B$1001,,0)</f>
        <v>Shelley Titley</v>
      </c>
      <c r="G860" t="str">
        <f>IF(_xlfn.XLOOKUP(orders!C860,customers!A859:A1859,customers!C859:C1859,,0) = 0, "", _xlfn.XLOOKUP(orders!C860,customers!A859:A1859,customers!C859:C1859,,0))</f>
        <v>stitleynu@whitehouse.gov</v>
      </c>
      <c r="H860" t="str">
        <f>_xlfn.XLOOKUP(C860, customers!$A$1:$A$1001, customers!$G$1:$G$1001,,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4">
        <f>INDEX(products!$A$1:$G$49, MATCH(orders!$D860, products!$A$1:$A$49, 0), MATCH(orders!L$1, products!$A$1:$G$1, 0))</f>
        <v>8.73</v>
      </c>
      <c r="M860" s="4">
        <f t="shared" si="39"/>
        <v>34.92</v>
      </c>
      <c r="N860" t="str">
        <f t="shared" si="40"/>
        <v>Liberica</v>
      </c>
      <c r="O860" t="str">
        <f t="shared" si="41"/>
        <v>Medium</v>
      </c>
      <c r="P860" t="str">
        <f>_xlfn.XLOOKUP(Orders[[#This Row],[Customer ID]], customers!$A$1:$A$1001, customers!$I$1:$I$1001,, 0)</f>
        <v>No</v>
      </c>
    </row>
    <row r="861" spans="1:16" x14ac:dyDescent="0.3">
      <c r="A861" t="s">
        <v>5345</v>
      </c>
      <c r="B861" s="3">
        <v>43716</v>
      </c>
      <c r="C861" t="s">
        <v>5346</v>
      </c>
      <c r="D861" t="s">
        <v>6182</v>
      </c>
      <c r="E861">
        <v>6</v>
      </c>
      <c r="F861" t="str">
        <f>_xlfn.XLOOKUP(C861,customers!$A$2:$A$1001,customers!$B$2:$B$1001,,0)</f>
        <v>Redd Simao</v>
      </c>
      <c r="G861" t="str">
        <f>IF(_xlfn.XLOOKUP(orders!C861,customers!A860:A1860,customers!C860:C1860,,0) = 0, "", _xlfn.XLOOKUP(orders!C861,customers!A860:A1860,customers!C860:C1860,,0))</f>
        <v>rsimaonv@simplemachines.org</v>
      </c>
      <c r="H861" t="str">
        <f>_xlfn.XLOOKUP(C861, customers!$A$1:$A$1001, customers!$G$1:$G$1001,,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4">
        <f>INDEX(products!$A$1:$G$49, MATCH(orders!$D861, products!$A$1:$A$49, 0), MATCH(orders!L$1, products!$A$1:$G$1, 0))</f>
        <v>29.784999999999997</v>
      </c>
      <c r="M861" s="4">
        <f t="shared" si="39"/>
        <v>178.70999999999998</v>
      </c>
      <c r="N861" t="str">
        <f t="shared" si="40"/>
        <v>Arabica</v>
      </c>
      <c r="O861" t="str">
        <f t="shared" si="41"/>
        <v>Light</v>
      </c>
      <c r="P861" t="str">
        <f>_xlfn.XLOOKUP(Orders[[#This Row],[Customer ID]], customers!$A$1:$A$1001, customers!$I$1:$I$1001,, 0)</f>
        <v>No</v>
      </c>
    </row>
    <row r="862" spans="1:16" x14ac:dyDescent="0.3">
      <c r="A862" t="s">
        <v>5351</v>
      </c>
      <c r="B862" s="3">
        <v>44707</v>
      </c>
      <c r="C862" t="s">
        <v>5352</v>
      </c>
      <c r="D862" t="s">
        <v>6175</v>
      </c>
      <c r="E862">
        <v>1</v>
      </c>
      <c r="F862" t="str">
        <f>_xlfn.XLOOKUP(C862,customers!$A$2:$A$1001,customers!$B$2:$B$1001,,0)</f>
        <v>Cece Inker</v>
      </c>
      <c r="G862" t="str">
        <f>IF(_xlfn.XLOOKUP(orders!C862,customers!A861:A1861,customers!C861:C1861,,0) = 0, "", _xlfn.XLOOKUP(orders!C862,customers!A861:A1861,customers!C861:C1861,,0))</f>
        <v/>
      </c>
      <c r="H862" t="str">
        <f>_xlfn.XLOOKUP(C862, customers!$A$1:$A$1001, customers!$G$1:$G$1001,,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4">
        <f>INDEX(products!$A$1:$G$49, MATCH(orders!$D862, products!$A$1:$A$49, 0), MATCH(orders!L$1, products!$A$1:$G$1, 0))</f>
        <v>25.874999999999996</v>
      </c>
      <c r="M862" s="4">
        <f t="shared" si="39"/>
        <v>25.874999999999996</v>
      </c>
      <c r="N862" t="str">
        <f t="shared" si="40"/>
        <v>Arabica</v>
      </c>
      <c r="O862" t="str">
        <f t="shared" si="41"/>
        <v>Medium</v>
      </c>
      <c r="P862" t="str">
        <f>_xlfn.XLOOKUP(Orders[[#This Row],[Customer ID]], customers!$A$1:$A$1001, customers!$I$1:$I$1001,, 0)</f>
        <v>No</v>
      </c>
    </row>
    <row r="863" spans="1:16" x14ac:dyDescent="0.3">
      <c r="A863" t="s">
        <v>5356</v>
      </c>
      <c r="B863" s="3">
        <v>43802</v>
      </c>
      <c r="C863" t="s">
        <v>5357</v>
      </c>
      <c r="D863" t="s">
        <v>6143</v>
      </c>
      <c r="E863">
        <v>6</v>
      </c>
      <c r="F863" t="str">
        <f>_xlfn.XLOOKUP(C863,customers!$A$2:$A$1001,customers!$B$2:$B$1001,,0)</f>
        <v>Noel Chisholm</v>
      </c>
      <c r="G863" t="str">
        <f>IF(_xlfn.XLOOKUP(orders!C863,customers!A862:A1862,customers!C862:C1862,,0) = 0, "", _xlfn.XLOOKUP(orders!C863,customers!A862:A1862,customers!C862:C1862,,0))</f>
        <v>nchisholmnx@example.com</v>
      </c>
      <c r="H863" t="str">
        <f>_xlfn.XLOOKUP(C863, customers!$A$1:$A$1001, customers!$G$1:$G$1001,,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4">
        <f>INDEX(products!$A$1:$G$49, MATCH(orders!$D863, products!$A$1:$A$49, 0), MATCH(orders!L$1, products!$A$1:$G$1, 0))</f>
        <v>12.95</v>
      </c>
      <c r="M863" s="4">
        <f t="shared" si="39"/>
        <v>77.699999999999989</v>
      </c>
      <c r="N863" t="str">
        <f t="shared" si="40"/>
        <v>Liberica</v>
      </c>
      <c r="O863" t="str">
        <f t="shared" si="41"/>
        <v>Dark</v>
      </c>
      <c r="P863" t="str">
        <f>_xlfn.XLOOKUP(Orders[[#This Row],[Customer ID]], customers!$A$1:$A$1001, customers!$I$1:$I$1001,, 0)</f>
        <v>Yes</v>
      </c>
    </row>
    <row r="864" spans="1:16" x14ac:dyDescent="0.3">
      <c r="A864" t="s">
        <v>5362</v>
      </c>
      <c r="B864" s="3">
        <v>43725</v>
      </c>
      <c r="C864" t="s">
        <v>5363</v>
      </c>
      <c r="D864" t="s">
        <v>6138</v>
      </c>
      <c r="E864">
        <v>1</v>
      </c>
      <c r="F864" t="str">
        <f>_xlfn.XLOOKUP(C864,customers!$A$2:$A$1001,customers!$B$2:$B$1001,,0)</f>
        <v>Grazia Oats</v>
      </c>
      <c r="G864" t="str">
        <f>IF(_xlfn.XLOOKUP(orders!C864,customers!A863:A1863,customers!C863:C1863,,0) = 0, "", _xlfn.XLOOKUP(orders!C864,customers!A863:A1863,customers!C863:C1863,,0))</f>
        <v>goatsny@live.com</v>
      </c>
      <c r="H864" t="str">
        <f>_xlfn.XLOOKUP(C864, customers!$A$1:$A$1001, customers!$G$1:$G$1001,,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4">
        <f>INDEX(products!$A$1:$G$49, MATCH(orders!$D864, products!$A$1:$A$49, 0), MATCH(orders!L$1, products!$A$1:$G$1, 0))</f>
        <v>9.9499999999999993</v>
      </c>
      <c r="M864" s="4">
        <f t="shared" si="39"/>
        <v>9.9499999999999993</v>
      </c>
      <c r="N864" t="str">
        <f t="shared" si="40"/>
        <v>Robusta</v>
      </c>
      <c r="O864" t="str">
        <f t="shared" si="41"/>
        <v>Medium</v>
      </c>
      <c r="P864" t="str">
        <f>_xlfn.XLOOKUP(Orders[[#This Row],[Customer ID]], customers!$A$1:$A$1001, customers!$I$1:$I$1001,, 0)</f>
        <v>Yes</v>
      </c>
    </row>
    <row r="865" spans="1:16" x14ac:dyDescent="0.3">
      <c r="A865" t="s">
        <v>5368</v>
      </c>
      <c r="B865" s="3">
        <v>44712</v>
      </c>
      <c r="C865" t="s">
        <v>5369</v>
      </c>
      <c r="D865" t="s">
        <v>6162</v>
      </c>
      <c r="E865">
        <v>2</v>
      </c>
      <c r="F865" t="str">
        <f>_xlfn.XLOOKUP(C865,customers!$A$2:$A$1001,customers!$B$2:$B$1001,,0)</f>
        <v>Meade Birkin</v>
      </c>
      <c r="G865" t="str">
        <f>IF(_xlfn.XLOOKUP(orders!C865,customers!A864:A1864,customers!C864:C1864,,0) = 0, "", _xlfn.XLOOKUP(orders!C865,customers!A864:A1864,customers!C864:C1864,,0))</f>
        <v>mbirkinnz@java.com</v>
      </c>
      <c r="H865" t="str">
        <f>_xlfn.XLOOKUP(C865, customers!$A$1:$A$1001, customers!$G$1:$G$1001,,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4">
        <f>INDEX(products!$A$1:$G$49, MATCH(orders!$D865, products!$A$1:$A$49, 0), MATCH(orders!L$1, products!$A$1:$G$1, 0))</f>
        <v>14.55</v>
      </c>
      <c r="M865" s="4">
        <f t="shared" si="39"/>
        <v>29.1</v>
      </c>
      <c r="N865" t="str">
        <f t="shared" si="40"/>
        <v>Liberica</v>
      </c>
      <c r="O865" t="str">
        <f t="shared" si="41"/>
        <v>Medium</v>
      </c>
      <c r="P865" t="str">
        <f>_xlfn.XLOOKUP(Orders[[#This Row],[Customer ID]], customers!$A$1:$A$1001, customers!$I$1:$I$1001,, 0)</f>
        <v>Yes</v>
      </c>
    </row>
    <row r="866" spans="1:16" x14ac:dyDescent="0.3">
      <c r="A866" t="s">
        <v>5374</v>
      </c>
      <c r="B866" s="3">
        <v>43759</v>
      </c>
      <c r="C866" t="s">
        <v>5375</v>
      </c>
      <c r="D866" t="s">
        <v>6178</v>
      </c>
      <c r="E866">
        <v>6</v>
      </c>
      <c r="F866" t="str">
        <f>_xlfn.XLOOKUP(C866,customers!$A$2:$A$1001,customers!$B$2:$B$1001,,0)</f>
        <v>Ronda Pyson</v>
      </c>
      <c r="G866" t="str">
        <f>IF(_xlfn.XLOOKUP(orders!C866,customers!A865:A1865,customers!C865:C1865,,0) = 0, "", _xlfn.XLOOKUP(orders!C866,customers!A865:A1865,customers!C865:C1865,,0))</f>
        <v>rpysono0@constantcontact.com</v>
      </c>
      <c r="H866" t="str">
        <f>_xlfn.XLOOKUP(C866, customers!$A$1:$A$1001, customers!$G$1:$G$1001,,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4">
        <f>INDEX(products!$A$1:$G$49, MATCH(orders!$D866, products!$A$1:$A$49, 0), MATCH(orders!L$1, products!$A$1:$G$1, 0))</f>
        <v>3.5849999999999995</v>
      </c>
      <c r="M866" s="4">
        <f t="shared" si="39"/>
        <v>21.509999999999998</v>
      </c>
      <c r="N866" t="str">
        <f t="shared" si="40"/>
        <v>Robusta</v>
      </c>
      <c r="O866" t="str">
        <f t="shared" si="41"/>
        <v>Light</v>
      </c>
      <c r="P866" t="str">
        <f>_xlfn.XLOOKUP(Orders[[#This Row],[Customer ID]], customers!$A$1:$A$1001, customers!$I$1:$I$1001,, 0)</f>
        <v>No</v>
      </c>
    </row>
    <row r="867" spans="1:16" x14ac:dyDescent="0.3">
      <c r="A867" t="s">
        <v>5380</v>
      </c>
      <c r="B867" s="3">
        <v>44675</v>
      </c>
      <c r="C867" t="s">
        <v>5428</v>
      </c>
      <c r="D867" t="s">
        <v>6157</v>
      </c>
      <c r="E867">
        <v>1</v>
      </c>
      <c r="F867" t="str">
        <f>_xlfn.XLOOKUP(C867,customers!$A$2:$A$1001,customers!$B$2:$B$1001,,0)</f>
        <v>Modesty MacConnechie</v>
      </c>
      <c r="G867" t="str">
        <f>IF(_xlfn.XLOOKUP(orders!C867,customers!A866:A1866,customers!C866:C1866,,0) = 0, "", _xlfn.XLOOKUP(orders!C867,customers!A866:A1866,customers!C866:C1866,,0))</f>
        <v>mmacconnechieo9@reuters.com</v>
      </c>
      <c r="H867" t="str">
        <f>_xlfn.XLOOKUP(C867, customers!$A$1:$A$1001, customers!$G$1:$G$1001,,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4">
        <f>INDEX(products!$A$1:$G$49, MATCH(orders!$D867, products!$A$1:$A$49, 0), MATCH(orders!L$1, products!$A$1:$G$1, 0))</f>
        <v>6.75</v>
      </c>
      <c r="M867" s="4">
        <f t="shared" si="39"/>
        <v>6.75</v>
      </c>
      <c r="N867" t="str">
        <f t="shared" si="40"/>
        <v>Arabica</v>
      </c>
      <c r="O867" t="str">
        <f t="shared" si="41"/>
        <v>Medium</v>
      </c>
      <c r="P867" t="str">
        <f>_xlfn.XLOOKUP(Orders[[#This Row],[Customer ID]], customers!$A$1:$A$1001, customers!$I$1:$I$1001,, 0)</f>
        <v>Yes</v>
      </c>
    </row>
    <row r="868" spans="1:16" x14ac:dyDescent="0.3">
      <c r="A868" t="s">
        <v>5385</v>
      </c>
      <c r="B868" s="3">
        <v>44209</v>
      </c>
      <c r="C868" t="s">
        <v>5386</v>
      </c>
      <c r="D868" t="s">
        <v>6158</v>
      </c>
      <c r="E868">
        <v>3</v>
      </c>
      <c r="F868" t="str">
        <f>_xlfn.XLOOKUP(C868,customers!$A$2:$A$1001,customers!$B$2:$B$1001,,0)</f>
        <v>Rafaela Treacher</v>
      </c>
      <c r="G868" t="str">
        <f>IF(_xlfn.XLOOKUP(orders!C868,customers!A867:A1867,customers!C867:C1867,,0) = 0, "", _xlfn.XLOOKUP(orders!C868,customers!A867:A1867,customers!C867:C1867,,0))</f>
        <v>rtreachero2@usa.gov</v>
      </c>
      <c r="H868" t="str">
        <f>_xlfn.XLOOKUP(C868, customers!$A$1:$A$1001, customers!$G$1:$G$1001,,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4">
        <f>INDEX(products!$A$1:$G$49, MATCH(orders!$D868, products!$A$1:$A$49, 0), MATCH(orders!L$1, products!$A$1:$G$1, 0))</f>
        <v>5.97</v>
      </c>
      <c r="M868" s="4">
        <f t="shared" si="39"/>
        <v>17.91</v>
      </c>
      <c r="N868" t="str">
        <f t="shared" si="40"/>
        <v>Arabica</v>
      </c>
      <c r="O868" t="str">
        <f t="shared" si="41"/>
        <v>Dark</v>
      </c>
      <c r="P868" t="str">
        <f>_xlfn.XLOOKUP(Orders[[#This Row],[Customer ID]], customers!$A$1:$A$1001, customers!$I$1:$I$1001,, 0)</f>
        <v>No</v>
      </c>
    </row>
    <row r="869" spans="1:16" x14ac:dyDescent="0.3">
      <c r="A869" t="s">
        <v>5391</v>
      </c>
      <c r="B869" s="3">
        <v>44792</v>
      </c>
      <c r="C869" t="s">
        <v>5392</v>
      </c>
      <c r="D869" t="s">
        <v>6182</v>
      </c>
      <c r="E869">
        <v>1</v>
      </c>
      <c r="F869" t="str">
        <f>_xlfn.XLOOKUP(C869,customers!$A$2:$A$1001,customers!$B$2:$B$1001,,0)</f>
        <v>Bee Fattorini</v>
      </c>
      <c r="G869" t="str">
        <f>IF(_xlfn.XLOOKUP(orders!C869,customers!A868:A1868,customers!C868:C1868,,0) = 0, "", _xlfn.XLOOKUP(orders!C869,customers!A868:A1868,customers!C868:C1868,,0))</f>
        <v>bfattorinio3@quantcast.com</v>
      </c>
      <c r="H869" t="str">
        <f>_xlfn.XLOOKUP(C869, customers!$A$1:$A$1001, customers!$G$1:$G$1001,,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4">
        <f>INDEX(products!$A$1:$G$49, MATCH(orders!$D869, products!$A$1:$A$49, 0), MATCH(orders!L$1, products!$A$1:$G$1, 0))</f>
        <v>29.784999999999997</v>
      </c>
      <c r="M869" s="4">
        <f t="shared" si="39"/>
        <v>29.784999999999997</v>
      </c>
      <c r="N869" t="str">
        <f t="shared" si="40"/>
        <v>Arabica</v>
      </c>
      <c r="O869" t="str">
        <f t="shared" si="41"/>
        <v>Light</v>
      </c>
      <c r="P869" t="str">
        <f>_xlfn.XLOOKUP(Orders[[#This Row],[Customer ID]], customers!$A$1:$A$1001, customers!$I$1:$I$1001,, 0)</f>
        <v>Yes</v>
      </c>
    </row>
    <row r="870" spans="1:16" x14ac:dyDescent="0.3">
      <c r="A870" t="s">
        <v>5396</v>
      </c>
      <c r="B870" s="3">
        <v>43526</v>
      </c>
      <c r="C870" t="s">
        <v>5397</v>
      </c>
      <c r="D870" t="s">
        <v>6139</v>
      </c>
      <c r="E870">
        <v>5</v>
      </c>
      <c r="F870" t="str">
        <f>_xlfn.XLOOKUP(C870,customers!$A$2:$A$1001,customers!$B$2:$B$1001,,0)</f>
        <v>Margie Palleske</v>
      </c>
      <c r="G870" t="str">
        <f>IF(_xlfn.XLOOKUP(orders!C870,customers!A869:A1869,customers!C869:C1869,,0) = 0, "", _xlfn.XLOOKUP(orders!C870,customers!A869:A1869,customers!C869:C1869,,0))</f>
        <v>mpalleskeo4@nyu.edu</v>
      </c>
      <c r="H870" t="str">
        <f>_xlfn.XLOOKUP(C870, customers!$A$1:$A$1001, customers!$G$1:$G$1001,,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4">
        <f>INDEX(products!$A$1:$G$49, MATCH(orders!$D870, products!$A$1:$A$49, 0), MATCH(orders!L$1, products!$A$1:$G$1, 0))</f>
        <v>8.25</v>
      </c>
      <c r="M870" s="4">
        <f t="shared" si="39"/>
        <v>41.25</v>
      </c>
      <c r="N870" t="str">
        <f t="shared" si="40"/>
        <v>Excelsa</v>
      </c>
      <c r="O870" t="str">
        <f t="shared" si="41"/>
        <v>Medium</v>
      </c>
      <c r="P870" t="str">
        <f>_xlfn.XLOOKUP(Orders[[#This Row],[Customer ID]], customers!$A$1:$A$1001, customers!$I$1:$I$1001,, 0)</f>
        <v>Yes</v>
      </c>
    </row>
    <row r="871" spans="1:16" x14ac:dyDescent="0.3">
      <c r="A871" t="s">
        <v>5402</v>
      </c>
      <c r="B871" s="3">
        <v>43851</v>
      </c>
      <c r="C871" t="s">
        <v>5403</v>
      </c>
      <c r="D871" t="s">
        <v>6146</v>
      </c>
      <c r="E871">
        <v>3</v>
      </c>
      <c r="F871" t="str">
        <f>_xlfn.XLOOKUP(C871,customers!$A$2:$A$1001,customers!$B$2:$B$1001,,0)</f>
        <v>Alexina Randals</v>
      </c>
      <c r="G871" t="str">
        <f>IF(_xlfn.XLOOKUP(orders!C871,customers!A870:A1870,customers!C870:C1870,,0) = 0, "", _xlfn.XLOOKUP(orders!C871,customers!A870:A1870,customers!C870:C1870,,0))</f>
        <v/>
      </c>
      <c r="H871" t="str">
        <f>_xlfn.XLOOKUP(C871, customers!$A$1:$A$1001, customers!$G$1:$G$1001,,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4">
        <f>INDEX(products!$A$1:$G$49, MATCH(orders!$D871, products!$A$1:$A$49, 0), MATCH(orders!L$1, products!$A$1:$G$1, 0))</f>
        <v>5.97</v>
      </c>
      <c r="M871" s="4">
        <f t="shared" si="39"/>
        <v>17.91</v>
      </c>
      <c r="N871" t="str">
        <f t="shared" si="40"/>
        <v>Robusta</v>
      </c>
      <c r="O871" t="str">
        <f t="shared" si="41"/>
        <v>Medium</v>
      </c>
      <c r="P871" t="str">
        <f>_xlfn.XLOOKUP(Orders[[#This Row],[Customer ID]], customers!$A$1:$A$1001, customers!$I$1:$I$1001,, 0)</f>
        <v>Yes</v>
      </c>
    </row>
    <row r="872" spans="1:16" x14ac:dyDescent="0.3">
      <c r="A872" t="s">
        <v>5407</v>
      </c>
      <c r="B872" s="3">
        <v>44460</v>
      </c>
      <c r="C872" t="s">
        <v>5408</v>
      </c>
      <c r="D872" t="s">
        <v>6144</v>
      </c>
      <c r="E872">
        <v>1</v>
      </c>
      <c r="F872" t="str">
        <f>_xlfn.XLOOKUP(C872,customers!$A$2:$A$1001,customers!$B$2:$B$1001,,0)</f>
        <v>Filip Antcliffe</v>
      </c>
      <c r="G872" t="str">
        <f>IF(_xlfn.XLOOKUP(orders!C872,customers!A871:A1871,customers!C871:C1871,,0) = 0, "", _xlfn.XLOOKUP(orders!C872,customers!A871:A1871,customers!C871:C1871,,0))</f>
        <v>fantcliffeo6@amazon.co.jp</v>
      </c>
      <c r="H872" t="str">
        <f>_xlfn.XLOOKUP(C872, customers!$A$1:$A$1001, customers!$G$1:$G$1001,,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4">
        <f>INDEX(products!$A$1:$G$49, MATCH(orders!$D872, products!$A$1:$A$49, 0), MATCH(orders!L$1, products!$A$1:$G$1, 0))</f>
        <v>7.29</v>
      </c>
      <c r="M872" s="4">
        <f t="shared" si="39"/>
        <v>7.29</v>
      </c>
      <c r="N872" t="str">
        <f t="shared" si="40"/>
        <v>Excelsa</v>
      </c>
      <c r="O872" t="str">
        <f t="shared" si="41"/>
        <v>Dark</v>
      </c>
      <c r="P872" t="str">
        <f>_xlfn.XLOOKUP(Orders[[#This Row],[Customer ID]], customers!$A$1:$A$1001, customers!$I$1:$I$1001,, 0)</f>
        <v>Yes</v>
      </c>
    </row>
    <row r="873" spans="1:16" x14ac:dyDescent="0.3">
      <c r="A873" t="s">
        <v>5413</v>
      </c>
      <c r="B873" s="3">
        <v>43707</v>
      </c>
      <c r="C873" t="s">
        <v>5414</v>
      </c>
      <c r="D873" t="s">
        <v>6171</v>
      </c>
      <c r="E873">
        <v>2</v>
      </c>
      <c r="F873" t="str">
        <f>_xlfn.XLOOKUP(C873,customers!$A$2:$A$1001,customers!$B$2:$B$1001,,0)</f>
        <v>Peyter Matignon</v>
      </c>
      <c r="G873" t="str">
        <f>IF(_xlfn.XLOOKUP(orders!C873,customers!A872:A1872,customers!C872:C1872,,0) = 0, "", _xlfn.XLOOKUP(orders!C873,customers!A872:A1872,customers!C872:C1872,,0))</f>
        <v>pmatignono7@harvard.edu</v>
      </c>
      <c r="H873" t="str">
        <f>_xlfn.XLOOKUP(C873, customers!$A$1:$A$1001, customers!$G$1:$G$1001,,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4">
        <f>INDEX(products!$A$1:$G$49, MATCH(orders!$D873, products!$A$1:$A$49, 0), MATCH(orders!L$1, products!$A$1:$G$1, 0))</f>
        <v>14.85</v>
      </c>
      <c r="M873" s="4">
        <f t="shared" si="39"/>
        <v>29.7</v>
      </c>
      <c r="N873" t="str">
        <f t="shared" si="40"/>
        <v>Excelsa</v>
      </c>
      <c r="O873" t="str">
        <f t="shared" si="41"/>
        <v>Light</v>
      </c>
      <c r="P873" t="str">
        <f>_xlfn.XLOOKUP(Orders[[#This Row],[Customer ID]], customers!$A$1:$A$1001, customers!$I$1:$I$1001,, 0)</f>
        <v>Yes</v>
      </c>
    </row>
    <row r="874" spans="1:16" x14ac:dyDescent="0.3">
      <c r="A874" t="s">
        <v>5421</v>
      </c>
      <c r="B874" s="3">
        <v>43521</v>
      </c>
      <c r="C874" t="s">
        <v>5422</v>
      </c>
      <c r="D874" t="s">
        <v>6155</v>
      </c>
      <c r="E874">
        <v>2</v>
      </c>
      <c r="F874" t="str">
        <f>_xlfn.XLOOKUP(C874,customers!$A$2:$A$1001,customers!$B$2:$B$1001,,0)</f>
        <v>Claudie Weond</v>
      </c>
      <c r="G874" t="str">
        <f>IF(_xlfn.XLOOKUP(orders!C874,customers!A873:A1873,customers!C873:C1873,,0) = 0, "", _xlfn.XLOOKUP(orders!C874,customers!A873:A1873,customers!C873:C1873,,0))</f>
        <v>cweondo8@theglobeandmail.com</v>
      </c>
      <c r="H874" t="str">
        <f>_xlfn.XLOOKUP(C874, customers!$A$1:$A$1001, customers!$G$1:$G$1001,,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4">
        <f>INDEX(products!$A$1:$G$49, MATCH(orders!$D874, products!$A$1:$A$49, 0), MATCH(orders!L$1, products!$A$1:$G$1, 0))</f>
        <v>11.25</v>
      </c>
      <c r="M874" s="4">
        <f t="shared" si="39"/>
        <v>22.5</v>
      </c>
      <c r="N874" t="str">
        <f t="shared" si="40"/>
        <v>Arabica</v>
      </c>
      <c r="O874" t="str">
        <f t="shared" si="41"/>
        <v>Medium</v>
      </c>
      <c r="P874" t="str">
        <f>_xlfn.XLOOKUP(Orders[[#This Row],[Customer ID]], customers!$A$1:$A$1001, customers!$I$1:$I$1001,, 0)</f>
        <v>No</v>
      </c>
    </row>
    <row r="875" spans="1:16" x14ac:dyDescent="0.3">
      <c r="A875" t="s">
        <v>5427</v>
      </c>
      <c r="B875" s="3">
        <v>43725</v>
      </c>
      <c r="C875" t="s">
        <v>5428</v>
      </c>
      <c r="D875" t="s">
        <v>6174</v>
      </c>
      <c r="E875">
        <v>4</v>
      </c>
      <c r="F875" t="str">
        <f>_xlfn.XLOOKUP(C875,customers!$A$2:$A$1001,customers!$B$2:$B$1001,,0)</f>
        <v>Modesty MacConnechie</v>
      </c>
      <c r="G875" t="str">
        <f>IF(_xlfn.XLOOKUP(orders!C875,customers!A874:A1874,customers!C874:C1874,,0) = 0, "", _xlfn.XLOOKUP(orders!C875,customers!A874:A1874,customers!C874:C1874,,0))</f>
        <v>mmacconnechieo9@reuters.com</v>
      </c>
      <c r="H875" t="str">
        <f>_xlfn.XLOOKUP(C875, customers!$A$1:$A$1001, customers!$G$1:$G$1001,,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4">
        <f>INDEX(products!$A$1:$G$49, MATCH(orders!$D875, products!$A$1:$A$49, 0), MATCH(orders!L$1, products!$A$1:$G$1, 0))</f>
        <v>2.9849999999999999</v>
      </c>
      <c r="M875" s="4">
        <f t="shared" si="39"/>
        <v>11.94</v>
      </c>
      <c r="N875" t="str">
        <f t="shared" si="40"/>
        <v>Robusta</v>
      </c>
      <c r="O875" t="str">
        <f t="shared" si="41"/>
        <v>Medium</v>
      </c>
      <c r="P875" t="str">
        <f>_xlfn.XLOOKUP(Orders[[#This Row],[Customer ID]], customers!$A$1:$A$1001, customers!$I$1:$I$1001,, 0)</f>
        <v>Yes</v>
      </c>
    </row>
    <row r="876" spans="1:16" x14ac:dyDescent="0.3">
      <c r="A876" t="s">
        <v>5433</v>
      </c>
      <c r="B876" s="3">
        <v>43680</v>
      </c>
      <c r="C876" t="s">
        <v>5434</v>
      </c>
      <c r="D876" t="s">
        <v>6140</v>
      </c>
      <c r="E876">
        <v>2</v>
      </c>
      <c r="F876" t="str">
        <f>_xlfn.XLOOKUP(C876,customers!$A$2:$A$1001,customers!$B$2:$B$1001,,0)</f>
        <v>Jaquenette Skentelbery</v>
      </c>
      <c r="G876" t="str">
        <f>IF(_xlfn.XLOOKUP(orders!C876,customers!A875:A1875,customers!C875:C1875,,0) = 0, "", _xlfn.XLOOKUP(orders!C876,customers!A875:A1875,customers!C875:C1875,,0))</f>
        <v>jskentelberyoa@paypal.com</v>
      </c>
      <c r="H876" t="str">
        <f>_xlfn.XLOOKUP(C876, customers!$A$1:$A$1001, customers!$G$1:$G$1001,,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4">
        <f>INDEX(products!$A$1:$G$49, MATCH(orders!$D876, products!$A$1:$A$49, 0), MATCH(orders!L$1, products!$A$1:$G$1, 0))</f>
        <v>12.95</v>
      </c>
      <c r="M876" s="4">
        <f t="shared" si="39"/>
        <v>25.9</v>
      </c>
      <c r="N876" t="str">
        <f t="shared" si="40"/>
        <v>Arabica</v>
      </c>
      <c r="O876" t="str">
        <f t="shared" si="41"/>
        <v>Light</v>
      </c>
      <c r="P876" t="str">
        <f>_xlfn.XLOOKUP(Orders[[#This Row],[Customer ID]], customers!$A$1:$A$1001, customers!$I$1:$I$1001,, 0)</f>
        <v>No</v>
      </c>
    </row>
    <row r="877" spans="1:16" x14ac:dyDescent="0.3">
      <c r="A877" t="s">
        <v>5439</v>
      </c>
      <c r="B877" s="3">
        <v>44253</v>
      </c>
      <c r="C877" t="s">
        <v>5440</v>
      </c>
      <c r="D877" t="s">
        <v>6160</v>
      </c>
      <c r="E877">
        <v>5</v>
      </c>
      <c r="F877" t="str">
        <f>_xlfn.XLOOKUP(C877,customers!$A$2:$A$1001,customers!$B$2:$B$1001,,0)</f>
        <v>Orazio Comber</v>
      </c>
      <c r="G877" t="str">
        <f>IF(_xlfn.XLOOKUP(orders!C877,customers!A876:A1876,customers!C876:C1876,,0) = 0, "", _xlfn.XLOOKUP(orders!C877,customers!A876:A1876,customers!C876:C1876,,0))</f>
        <v>ocomberob@goo.gl</v>
      </c>
      <c r="H877" t="str">
        <f>_xlfn.XLOOKUP(C877, customers!$A$1:$A$1001, customers!$G$1:$G$1001,,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4">
        <f>INDEX(products!$A$1:$G$49, MATCH(orders!$D877, products!$A$1:$A$49, 0), MATCH(orders!L$1, products!$A$1:$G$1, 0))</f>
        <v>8.73</v>
      </c>
      <c r="M877" s="4">
        <f t="shared" si="39"/>
        <v>43.650000000000006</v>
      </c>
      <c r="N877" t="str">
        <f t="shared" si="40"/>
        <v>Liberica</v>
      </c>
      <c r="O877" t="str">
        <f t="shared" si="41"/>
        <v>Medium</v>
      </c>
      <c r="P877" t="str">
        <f>_xlfn.XLOOKUP(Orders[[#This Row],[Customer ID]], customers!$A$1:$A$1001, customers!$I$1:$I$1001,, 0)</f>
        <v>No</v>
      </c>
    </row>
    <row r="878" spans="1:16" x14ac:dyDescent="0.3">
      <c r="A878" t="s">
        <v>5439</v>
      </c>
      <c r="B878" s="3">
        <v>44253</v>
      </c>
      <c r="C878" t="s">
        <v>5440</v>
      </c>
      <c r="D878" t="s">
        <v>6180</v>
      </c>
      <c r="E878">
        <v>6</v>
      </c>
      <c r="F878" t="str">
        <f>_xlfn.XLOOKUP(C878,customers!$A$2:$A$1001,customers!$B$2:$B$1001,,0)</f>
        <v>Orazio Comber</v>
      </c>
      <c r="G878" t="str">
        <f>IF(_xlfn.XLOOKUP(orders!C878,customers!A877:A1877,customers!C877:C1877,,0) = 0, "", _xlfn.XLOOKUP(orders!C878,customers!A877:A1877,customers!C877:C1877,,0))</f>
        <v>ocomberob@goo.gl</v>
      </c>
      <c r="H878" t="str">
        <f>_xlfn.XLOOKUP(C878, customers!$A$1:$A$1001, customers!$G$1:$G$1001,,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4">
        <f>INDEX(products!$A$1:$G$49, MATCH(orders!$D878, products!$A$1:$A$49, 0), MATCH(orders!L$1, products!$A$1:$G$1, 0))</f>
        <v>7.77</v>
      </c>
      <c r="M878" s="4">
        <f t="shared" si="39"/>
        <v>46.62</v>
      </c>
      <c r="N878" t="str">
        <f t="shared" si="40"/>
        <v>Arabica</v>
      </c>
      <c r="O878" t="str">
        <f t="shared" si="41"/>
        <v>Light</v>
      </c>
      <c r="P878" t="str">
        <f>_xlfn.XLOOKUP(Orders[[#This Row],[Customer ID]], customers!$A$1:$A$1001, customers!$I$1:$I$1001,, 0)</f>
        <v>No</v>
      </c>
    </row>
    <row r="879" spans="1:16" x14ac:dyDescent="0.3">
      <c r="A879" t="s">
        <v>5450</v>
      </c>
      <c r="B879" s="3">
        <v>44411</v>
      </c>
      <c r="C879" t="s">
        <v>5451</v>
      </c>
      <c r="D879" t="s">
        <v>6161</v>
      </c>
      <c r="E879">
        <v>3</v>
      </c>
      <c r="F879" t="str">
        <f>_xlfn.XLOOKUP(C879,customers!$A$2:$A$1001,customers!$B$2:$B$1001,,0)</f>
        <v>Zachary Tramel</v>
      </c>
      <c r="G879" t="str">
        <f>IF(_xlfn.XLOOKUP(orders!C879,customers!A878:A1878,customers!C878:C1878,,0) = 0, "", _xlfn.XLOOKUP(orders!C879,customers!A878:A1878,customers!C878:C1878,,0))</f>
        <v>ztramelod@netlog.com</v>
      </c>
      <c r="H879" t="str">
        <f>_xlfn.XLOOKUP(C879, customers!$A$1:$A$1001, customers!$G$1:$G$1001,,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4">
        <f>INDEX(products!$A$1:$G$49, MATCH(orders!$D879, products!$A$1:$A$49, 0), MATCH(orders!L$1, products!$A$1:$G$1, 0))</f>
        <v>9.51</v>
      </c>
      <c r="M879" s="4">
        <f t="shared" si="39"/>
        <v>28.53</v>
      </c>
      <c r="N879" t="str">
        <f t="shared" si="40"/>
        <v>Liberica</v>
      </c>
      <c r="O879" t="str">
        <f t="shared" si="41"/>
        <v>Light</v>
      </c>
      <c r="P879" t="str">
        <f>_xlfn.XLOOKUP(Orders[[#This Row],[Customer ID]], customers!$A$1:$A$1001, customers!$I$1:$I$1001,, 0)</f>
        <v>No</v>
      </c>
    </row>
    <row r="880" spans="1:16" x14ac:dyDescent="0.3">
      <c r="A880" t="s">
        <v>5456</v>
      </c>
      <c r="B880" s="3">
        <v>44323</v>
      </c>
      <c r="C880" t="s">
        <v>5457</v>
      </c>
      <c r="D880" t="s">
        <v>6142</v>
      </c>
      <c r="E880">
        <v>1</v>
      </c>
      <c r="F880" t="str">
        <f>_xlfn.XLOOKUP(C880,customers!$A$2:$A$1001,customers!$B$2:$B$1001,,0)</f>
        <v>Izaak Primak</v>
      </c>
      <c r="G880" t="str">
        <f>IF(_xlfn.XLOOKUP(orders!C880,customers!A879:A1879,customers!C879:C1879,,0) = 0, "", _xlfn.XLOOKUP(orders!C880,customers!A879:A1879,customers!C879:C1879,,0))</f>
        <v/>
      </c>
      <c r="H880" t="str">
        <f>_xlfn.XLOOKUP(C880, customers!$A$1:$A$1001, customers!$G$1:$G$1001,,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4">
        <f>INDEX(products!$A$1:$G$49, MATCH(orders!$D880, products!$A$1:$A$49, 0), MATCH(orders!L$1, products!$A$1:$G$1, 0))</f>
        <v>27.484999999999996</v>
      </c>
      <c r="M880" s="4">
        <f t="shared" si="39"/>
        <v>27.484999999999996</v>
      </c>
      <c r="N880" t="str">
        <f t="shared" si="40"/>
        <v>Robusta</v>
      </c>
      <c r="O880" t="str">
        <f t="shared" si="41"/>
        <v>Light</v>
      </c>
      <c r="P880" t="str">
        <f>_xlfn.XLOOKUP(Orders[[#This Row],[Customer ID]], customers!$A$1:$A$1001, customers!$I$1:$I$1001,, 0)</f>
        <v>Yes</v>
      </c>
    </row>
    <row r="881" spans="1:16" x14ac:dyDescent="0.3">
      <c r="A881" t="s">
        <v>5461</v>
      </c>
      <c r="B881" s="3">
        <v>43630</v>
      </c>
      <c r="C881" t="s">
        <v>5462</v>
      </c>
      <c r="D881" t="s">
        <v>6153</v>
      </c>
      <c r="E881">
        <v>3</v>
      </c>
      <c r="F881" t="str">
        <f>_xlfn.XLOOKUP(C881,customers!$A$2:$A$1001,customers!$B$2:$B$1001,,0)</f>
        <v>Brittani Thoresbie</v>
      </c>
      <c r="G881" t="str">
        <f>IF(_xlfn.XLOOKUP(orders!C881,customers!A880:A1880,customers!C880:C1880,,0) = 0, "", _xlfn.XLOOKUP(orders!C881,customers!A880:A1880,customers!C880:C1880,,0))</f>
        <v/>
      </c>
      <c r="H881" t="str">
        <f>_xlfn.XLOOKUP(C881, customers!$A$1:$A$1001, customers!$G$1:$G$1001,,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4">
        <f>INDEX(products!$A$1:$G$49, MATCH(orders!$D881, products!$A$1:$A$49, 0), MATCH(orders!L$1, products!$A$1:$G$1, 0))</f>
        <v>3.645</v>
      </c>
      <c r="M881" s="4">
        <f t="shared" si="39"/>
        <v>10.935</v>
      </c>
      <c r="N881" t="str">
        <f t="shared" si="40"/>
        <v>Excelsa</v>
      </c>
      <c r="O881" t="str">
        <f t="shared" si="41"/>
        <v>Dark</v>
      </c>
      <c r="P881" t="str">
        <f>_xlfn.XLOOKUP(Orders[[#This Row],[Customer ID]], customers!$A$1:$A$1001, customers!$I$1:$I$1001,, 0)</f>
        <v>No</v>
      </c>
    </row>
    <row r="882" spans="1:16" x14ac:dyDescent="0.3">
      <c r="A882" t="s">
        <v>5466</v>
      </c>
      <c r="B882" s="3">
        <v>43790</v>
      </c>
      <c r="C882" t="s">
        <v>5467</v>
      </c>
      <c r="D882" t="s">
        <v>6178</v>
      </c>
      <c r="E882">
        <v>2</v>
      </c>
      <c r="F882" t="str">
        <f>_xlfn.XLOOKUP(C882,customers!$A$2:$A$1001,customers!$B$2:$B$1001,,0)</f>
        <v>Constanta Hatfull</v>
      </c>
      <c r="G882" t="str">
        <f>IF(_xlfn.XLOOKUP(orders!C882,customers!A881:A1881,customers!C881:C1881,,0) = 0, "", _xlfn.XLOOKUP(orders!C882,customers!A881:A1881,customers!C881:C1881,,0))</f>
        <v>chatfullog@ebay.com</v>
      </c>
      <c r="H882" t="str">
        <f>_xlfn.XLOOKUP(C882, customers!$A$1:$A$1001, customers!$G$1:$G$1001,,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4">
        <f>INDEX(products!$A$1:$G$49, MATCH(orders!$D882, products!$A$1:$A$49, 0), MATCH(orders!L$1, products!$A$1:$G$1, 0))</f>
        <v>3.5849999999999995</v>
      </c>
      <c r="M882" s="4">
        <f t="shared" si="39"/>
        <v>7.169999999999999</v>
      </c>
      <c r="N882" t="str">
        <f t="shared" si="40"/>
        <v>Robusta</v>
      </c>
      <c r="O882" t="str">
        <f t="shared" si="41"/>
        <v>Light</v>
      </c>
      <c r="P882" t="str">
        <f>_xlfn.XLOOKUP(Orders[[#This Row],[Customer ID]], customers!$A$1:$A$1001, customers!$I$1:$I$1001,, 0)</f>
        <v>No</v>
      </c>
    </row>
    <row r="883" spans="1:16" x14ac:dyDescent="0.3">
      <c r="A883" t="s">
        <v>5472</v>
      </c>
      <c r="B883" s="3">
        <v>44286</v>
      </c>
      <c r="C883" t="s">
        <v>5473</v>
      </c>
      <c r="D883" t="s">
        <v>6167</v>
      </c>
      <c r="E883">
        <v>6</v>
      </c>
      <c r="F883" t="str">
        <f>_xlfn.XLOOKUP(C883,customers!$A$2:$A$1001,customers!$B$2:$B$1001,,0)</f>
        <v>Bobbe Castagneto</v>
      </c>
      <c r="G883" t="str">
        <f>IF(_xlfn.XLOOKUP(orders!C883,customers!A882:A1882,customers!C882:C1882,,0) = 0, "", _xlfn.XLOOKUP(orders!C883,customers!A882:A1882,customers!C882:C1882,,0))</f>
        <v/>
      </c>
      <c r="H883" t="str">
        <f>_xlfn.XLOOKUP(C883, customers!$A$1:$A$1001, customers!$G$1:$G$1001,,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4">
        <f>INDEX(products!$A$1:$G$49, MATCH(orders!$D883, products!$A$1:$A$49, 0), MATCH(orders!L$1, products!$A$1:$G$1, 0))</f>
        <v>3.8849999999999998</v>
      </c>
      <c r="M883" s="4">
        <f t="shared" si="39"/>
        <v>23.31</v>
      </c>
      <c r="N883" t="str">
        <f t="shared" si="40"/>
        <v>Arabica</v>
      </c>
      <c r="O883" t="str">
        <f t="shared" si="41"/>
        <v>Light</v>
      </c>
      <c r="P883" t="str">
        <f>_xlfn.XLOOKUP(Orders[[#This Row],[Customer ID]], customers!$A$1:$A$1001, customers!$I$1:$I$1001,, 0)</f>
        <v>Yes</v>
      </c>
    </row>
    <row r="884" spans="1:16" x14ac:dyDescent="0.3">
      <c r="A884" t="s">
        <v>5477</v>
      </c>
      <c r="B884" s="3">
        <v>43647</v>
      </c>
      <c r="C884" t="s">
        <v>5526</v>
      </c>
      <c r="D884" t="s">
        <v>6168</v>
      </c>
      <c r="E884">
        <v>5</v>
      </c>
      <c r="F884" t="str">
        <f>_xlfn.XLOOKUP(C884,customers!$A$2:$A$1001,customers!$B$2:$B$1001,,0)</f>
        <v>Kippie Marrison</v>
      </c>
      <c r="G884" t="str">
        <f>IF(_xlfn.XLOOKUP(orders!C884,customers!A883:A1883,customers!C883:C1883,,0) = 0, "", _xlfn.XLOOKUP(orders!C884,customers!A883:A1883,customers!C883:C1883,,0))</f>
        <v>kmarrisonoq@dropbox.com</v>
      </c>
      <c r="H884" t="str">
        <f>_xlfn.XLOOKUP(C884, customers!$A$1:$A$1001, customers!$G$1:$G$1001,,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4">
        <f>INDEX(products!$A$1:$G$49, MATCH(orders!$D884, products!$A$1:$A$49, 0), MATCH(orders!L$1, products!$A$1:$G$1, 0))</f>
        <v>22.884999999999998</v>
      </c>
      <c r="M884" s="4">
        <f t="shared" si="39"/>
        <v>114.42499999999998</v>
      </c>
      <c r="N884" t="str">
        <f t="shared" si="40"/>
        <v>Arabica</v>
      </c>
      <c r="O884" t="str">
        <f t="shared" si="41"/>
        <v>Dark</v>
      </c>
      <c r="P884" t="str">
        <f>_xlfn.XLOOKUP(Orders[[#This Row],[Customer ID]], customers!$A$1:$A$1001, customers!$I$1:$I$1001,, 0)</f>
        <v>Yes</v>
      </c>
    </row>
    <row r="885" spans="1:16" x14ac:dyDescent="0.3">
      <c r="A885" t="s">
        <v>5483</v>
      </c>
      <c r="B885" s="3">
        <v>43956</v>
      </c>
      <c r="C885" t="s">
        <v>5484</v>
      </c>
      <c r="D885" t="s">
        <v>6175</v>
      </c>
      <c r="E885">
        <v>3</v>
      </c>
      <c r="F885" t="str">
        <f>_xlfn.XLOOKUP(C885,customers!$A$2:$A$1001,customers!$B$2:$B$1001,,0)</f>
        <v>Lindon Agnolo</v>
      </c>
      <c r="G885" t="str">
        <f>IF(_xlfn.XLOOKUP(orders!C885,customers!A884:A1884,customers!C884:C1884,,0) = 0, "", _xlfn.XLOOKUP(orders!C885,customers!A884:A1884,customers!C884:C1884,,0))</f>
        <v>lagnolooj@pinterest.com</v>
      </c>
      <c r="H885" t="str">
        <f>_xlfn.XLOOKUP(C885, customers!$A$1:$A$1001, customers!$G$1:$G$1001,,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4">
        <f>INDEX(products!$A$1:$G$49, MATCH(orders!$D885, products!$A$1:$A$49, 0), MATCH(orders!L$1, products!$A$1:$G$1, 0))</f>
        <v>25.874999999999996</v>
      </c>
      <c r="M885" s="4">
        <f t="shared" si="39"/>
        <v>77.624999999999986</v>
      </c>
      <c r="N885" t="str">
        <f t="shared" si="40"/>
        <v>Arabica</v>
      </c>
      <c r="O885" t="str">
        <f t="shared" si="41"/>
        <v>Medium</v>
      </c>
      <c r="P885" t="str">
        <f>_xlfn.XLOOKUP(Orders[[#This Row],[Customer ID]], customers!$A$1:$A$1001, customers!$I$1:$I$1001,, 0)</f>
        <v>Yes</v>
      </c>
    </row>
    <row r="886" spans="1:16" x14ac:dyDescent="0.3">
      <c r="A886" t="s">
        <v>5489</v>
      </c>
      <c r="B886" s="3">
        <v>43941</v>
      </c>
      <c r="C886" t="s">
        <v>5490</v>
      </c>
      <c r="D886" t="s">
        <v>6172</v>
      </c>
      <c r="E886">
        <v>1</v>
      </c>
      <c r="F886" t="str">
        <f>_xlfn.XLOOKUP(C886,customers!$A$2:$A$1001,customers!$B$2:$B$1001,,0)</f>
        <v>Delainey Kiddy</v>
      </c>
      <c r="G886" t="str">
        <f>IF(_xlfn.XLOOKUP(orders!C886,customers!A885:A1885,customers!C885:C1885,,0) = 0, "", _xlfn.XLOOKUP(orders!C886,customers!A885:A1885,customers!C885:C1885,,0))</f>
        <v>dkiddyok@fda.gov</v>
      </c>
      <c r="H886" t="str">
        <f>_xlfn.XLOOKUP(C886, customers!$A$1:$A$1001, customers!$G$1:$G$1001,,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4">
        <f>INDEX(products!$A$1:$G$49, MATCH(orders!$D886, products!$A$1:$A$49, 0), MATCH(orders!L$1, products!$A$1:$G$1, 0))</f>
        <v>5.3699999999999992</v>
      </c>
      <c r="M886" s="4">
        <f t="shared" si="39"/>
        <v>5.3699999999999992</v>
      </c>
      <c r="N886" t="str">
        <f t="shared" si="40"/>
        <v>Robusta</v>
      </c>
      <c r="O886" t="str">
        <f t="shared" si="41"/>
        <v>Dark</v>
      </c>
      <c r="P886" t="str">
        <f>_xlfn.XLOOKUP(Orders[[#This Row],[Customer ID]], customers!$A$1:$A$1001, customers!$I$1:$I$1001,, 0)</f>
        <v>Yes</v>
      </c>
    </row>
    <row r="887" spans="1:16" x14ac:dyDescent="0.3">
      <c r="A887" t="s">
        <v>5495</v>
      </c>
      <c r="B887" s="3">
        <v>43664</v>
      </c>
      <c r="C887" t="s">
        <v>5496</v>
      </c>
      <c r="D887" t="s">
        <v>6149</v>
      </c>
      <c r="E887">
        <v>6</v>
      </c>
      <c r="F887" t="str">
        <f>_xlfn.XLOOKUP(C887,customers!$A$2:$A$1001,customers!$B$2:$B$1001,,0)</f>
        <v>Helli Petroulis</v>
      </c>
      <c r="G887" t="str">
        <f>IF(_xlfn.XLOOKUP(orders!C887,customers!A886:A1886,customers!C886:C1886,,0) = 0, "", _xlfn.XLOOKUP(orders!C887,customers!A886:A1886,customers!C886:C1886,,0))</f>
        <v>hpetroulisol@state.tx.us</v>
      </c>
      <c r="H887" t="str">
        <f>_xlfn.XLOOKUP(C887, customers!$A$1:$A$1001, customers!$G$1:$G$1001,,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4">
        <f>INDEX(products!$A$1:$G$49, MATCH(orders!$D887, products!$A$1:$A$49, 0), MATCH(orders!L$1, products!$A$1:$G$1, 0))</f>
        <v>20.584999999999997</v>
      </c>
      <c r="M887" s="4">
        <f t="shared" si="39"/>
        <v>123.50999999999999</v>
      </c>
      <c r="N887" t="str">
        <f t="shared" si="40"/>
        <v>Robusta</v>
      </c>
      <c r="O887" t="str">
        <f t="shared" si="41"/>
        <v>Dark</v>
      </c>
      <c r="P887" t="str">
        <f>_xlfn.XLOOKUP(Orders[[#This Row],[Customer ID]], customers!$A$1:$A$1001, customers!$I$1:$I$1001,, 0)</f>
        <v>No</v>
      </c>
    </row>
    <row r="888" spans="1:16" x14ac:dyDescent="0.3">
      <c r="A888" t="s">
        <v>5501</v>
      </c>
      <c r="B888" s="3">
        <v>44518</v>
      </c>
      <c r="C888" t="s">
        <v>5502</v>
      </c>
      <c r="D888" t="s">
        <v>6160</v>
      </c>
      <c r="E888">
        <v>2</v>
      </c>
      <c r="F888" t="str">
        <f>_xlfn.XLOOKUP(C888,customers!$A$2:$A$1001,customers!$B$2:$B$1001,,0)</f>
        <v>Marty Scholl</v>
      </c>
      <c r="G888" t="str">
        <f>IF(_xlfn.XLOOKUP(orders!C888,customers!A887:A1887,customers!C887:C1887,,0) = 0, "", _xlfn.XLOOKUP(orders!C888,customers!A887:A1887,customers!C887:C1887,,0))</f>
        <v>mschollom@taobao.com</v>
      </c>
      <c r="H888" t="str">
        <f>_xlfn.XLOOKUP(C888, customers!$A$1:$A$1001, customers!$G$1:$G$1001,,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4">
        <f>INDEX(products!$A$1:$G$49, MATCH(orders!$D888, products!$A$1:$A$49, 0), MATCH(orders!L$1, products!$A$1:$G$1, 0))</f>
        <v>8.73</v>
      </c>
      <c r="M888" s="4">
        <f t="shared" si="39"/>
        <v>17.46</v>
      </c>
      <c r="N888" t="str">
        <f t="shared" si="40"/>
        <v>Liberica</v>
      </c>
      <c r="O888" t="str">
        <f t="shared" si="41"/>
        <v>Medium</v>
      </c>
      <c r="P888" t="str">
        <f>_xlfn.XLOOKUP(Orders[[#This Row],[Customer ID]], customers!$A$1:$A$1001, customers!$I$1:$I$1001,, 0)</f>
        <v>No</v>
      </c>
    </row>
    <row r="889" spans="1:16" x14ac:dyDescent="0.3">
      <c r="A889" t="s">
        <v>5507</v>
      </c>
      <c r="B889" s="3">
        <v>44002</v>
      </c>
      <c r="C889" t="s">
        <v>5508</v>
      </c>
      <c r="D889" t="s">
        <v>6184</v>
      </c>
      <c r="E889">
        <v>3</v>
      </c>
      <c r="F889" t="str">
        <f>_xlfn.XLOOKUP(C889,customers!$A$2:$A$1001,customers!$B$2:$B$1001,,0)</f>
        <v>Kienan Ferson</v>
      </c>
      <c r="G889" t="str">
        <f>IF(_xlfn.XLOOKUP(orders!C889,customers!A888:A1888,customers!C888:C1888,,0) = 0, "", _xlfn.XLOOKUP(orders!C889,customers!A888:A1888,customers!C888:C1888,,0))</f>
        <v>kfersonon@g.co</v>
      </c>
      <c r="H889" t="str">
        <f>_xlfn.XLOOKUP(C889, customers!$A$1:$A$1001, customers!$G$1:$G$1001,,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4">
        <f>INDEX(products!$A$1:$G$49, MATCH(orders!$D889, products!$A$1:$A$49, 0), MATCH(orders!L$1, products!$A$1:$G$1, 0))</f>
        <v>4.4550000000000001</v>
      </c>
      <c r="M889" s="4">
        <f t="shared" si="39"/>
        <v>13.365</v>
      </c>
      <c r="N889" t="str">
        <f t="shared" si="40"/>
        <v>Excelsa</v>
      </c>
      <c r="O889" t="str">
        <f t="shared" si="41"/>
        <v>Light</v>
      </c>
      <c r="P889" t="str">
        <f>_xlfn.XLOOKUP(Orders[[#This Row],[Customer ID]], customers!$A$1:$A$1001, customers!$I$1:$I$1001,, 0)</f>
        <v>No</v>
      </c>
    </row>
    <row r="890" spans="1:16" x14ac:dyDescent="0.3">
      <c r="A890" t="s">
        <v>5513</v>
      </c>
      <c r="B890" s="3">
        <v>44292</v>
      </c>
      <c r="C890" t="s">
        <v>5514</v>
      </c>
      <c r="D890" t="s">
        <v>6167</v>
      </c>
      <c r="E890">
        <v>2</v>
      </c>
      <c r="F890" t="str">
        <f>_xlfn.XLOOKUP(C890,customers!$A$2:$A$1001,customers!$B$2:$B$1001,,0)</f>
        <v>Blake Kelloway</v>
      </c>
      <c r="G890" t="str">
        <f>IF(_xlfn.XLOOKUP(orders!C890,customers!A889:A1889,customers!C889:C1889,,0) = 0, "", _xlfn.XLOOKUP(orders!C890,customers!A889:A1889,customers!C889:C1889,,0))</f>
        <v>bkellowayoo@omniture.com</v>
      </c>
      <c r="H890" t="str">
        <f>_xlfn.XLOOKUP(C890, customers!$A$1:$A$1001, customers!$G$1:$G$1001,,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4">
        <f>INDEX(products!$A$1:$G$49, MATCH(orders!$D890, products!$A$1:$A$49, 0), MATCH(orders!L$1, products!$A$1:$G$1, 0))</f>
        <v>3.8849999999999998</v>
      </c>
      <c r="M890" s="4">
        <f t="shared" si="39"/>
        <v>7.77</v>
      </c>
      <c r="N890" t="str">
        <f t="shared" si="40"/>
        <v>Arabica</v>
      </c>
      <c r="O890" t="str">
        <f t="shared" si="41"/>
        <v>Light</v>
      </c>
      <c r="P890" t="str">
        <f>_xlfn.XLOOKUP(Orders[[#This Row],[Customer ID]], customers!$A$1:$A$1001, customers!$I$1:$I$1001,, 0)</f>
        <v>Yes</v>
      </c>
    </row>
    <row r="891" spans="1:16" x14ac:dyDescent="0.3">
      <c r="A891" t="s">
        <v>5519</v>
      </c>
      <c r="B891" s="3">
        <v>43633</v>
      </c>
      <c r="C891" t="s">
        <v>5520</v>
      </c>
      <c r="D891" t="s">
        <v>6163</v>
      </c>
      <c r="E891">
        <v>1</v>
      </c>
      <c r="F891" t="str">
        <f>_xlfn.XLOOKUP(C891,customers!$A$2:$A$1001,customers!$B$2:$B$1001,,0)</f>
        <v>Scarlett Oliffe</v>
      </c>
      <c r="G891" t="str">
        <f>IF(_xlfn.XLOOKUP(orders!C891,customers!A890:A1890,customers!C890:C1890,,0) = 0, "", _xlfn.XLOOKUP(orders!C891,customers!A890:A1890,customers!C890:C1890,,0))</f>
        <v>soliffeop@yellowbook.com</v>
      </c>
      <c r="H891" t="str">
        <f>_xlfn.XLOOKUP(C891, customers!$A$1:$A$1001, customers!$G$1:$G$1001,,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4">
        <f>INDEX(products!$A$1:$G$49, MATCH(orders!$D891, products!$A$1:$A$49, 0), MATCH(orders!L$1, products!$A$1:$G$1, 0))</f>
        <v>2.6849999999999996</v>
      </c>
      <c r="M891" s="4">
        <f t="shared" si="39"/>
        <v>2.6849999999999996</v>
      </c>
      <c r="N891" t="str">
        <f t="shared" si="40"/>
        <v>Robusta</v>
      </c>
      <c r="O891" t="str">
        <f t="shared" si="41"/>
        <v>Dark</v>
      </c>
      <c r="P891" t="str">
        <f>_xlfn.XLOOKUP(Orders[[#This Row],[Customer ID]], customers!$A$1:$A$1001, customers!$I$1:$I$1001,, 0)</f>
        <v>Yes</v>
      </c>
    </row>
    <row r="892" spans="1:16" x14ac:dyDescent="0.3">
      <c r="A892" t="s">
        <v>5525</v>
      </c>
      <c r="B892" s="3">
        <v>44646</v>
      </c>
      <c r="C892" t="s">
        <v>5526</v>
      </c>
      <c r="D892" t="s">
        <v>6149</v>
      </c>
      <c r="E892">
        <v>1</v>
      </c>
      <c r="F892" t="str">
        <f>_xlfn.XLOOKUP(C892,customers!$A$2:$A$1001,customers!$B$2:$B$1001,,0)</f>
        <v>Kippie Marrison</v>
      </c>
      <c r="G892" t="str">
        <f>IF(_xlfn.XLOOKUP(orders!C892,customers!A891:A1891,customers!C891:C1891,,0) = 0, "", _xlfn.XLOOKUP(orders!C892,customers!A891:A1891,customers!C891:C1891,,0))</f>
        <v>kmarrisonoq@dropbox.com</v>
      </c>
      <c r="H892" t="str">
        <f>_xlfn.XLOOKUP(C892, customers!$A$1:$A$1001, customers!$G$1:$G$1001,,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4">
        <f>INDEX(products!$A$1:$G$49, MATCH(orders!$D892, products!$A$1:$A$49, 0), MATCH(orders!L$1, products!$A$1:$G$1, 0))</f>
        <v>20.584999999999997</v>
      </c>
      <c r="M892" s="4">
        <f t="shared" si="39"/>
        <v>20.584999999999997</v>
      </c>
      <c r="N892" t="str">
        <f t="shared" si="40"/>
        <v>Robusta</v>
      </c>
      <c r="O892" t="str">
        <f t="shared" si="41"/>
        <v>Dark</v>
      </c>
      <c r="P892" t="str">
        <f>_xlfn.XLOOKUP(Orders[[#This Row],[Customer ID]], customers!$A$1:$A$1001, customers!$I$1:$I$1001,, 0)</f>
        <v>Yes</v>
      </c>
    </row>
    <row r="893" spans="1:16" x14ac:dyDescent="0.3">
      <c r="A893" t="s">
        <v>5531</v>
      </c>
      <c r="B893" s="3">
        <v>44469</v>
      </c>
      <c r="C893" t="s">
        <v>5532</v>
      </c>
      <c r="D893" t="s">
        <v>6168</v>
      </c>
      <c r="E893">
        <v>5</v>
      </c>
      <c r="F893" t="str">
        <f>_xlfn.XLOOKUP(C893,customers!$A$2:$A$1001,customers!$B$2:$B$1001,,0)</f>
        <v>Celestia Dolohunty</v>
      </c>
      <c r="G893" t="str">
        <f>IF(_xlfn.XLOOKUP(orders!C893,customers!A892:A1892,customers!C892:C1892,,0) = 0, "", _xlfn.XLOOKUP(orders!C893,customers!A892:A1892,customers!C892:C1892,,0))</f>
        <v>cdolohuntyor@dailymail.co.uk</v>
      </c>
      <c r="H893" t="str">
        <f>_xlfn.XLOOKUP(C893, customers!$A$1:$A$1001, customers!$G$1:$G$1001,,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4">
        <f>INDEX(products!$A$1:$G$49, MATCH(orders!$D893, products!$A$1:$A$49, 0), MATCH(orders!L$1, products!$A$1:$G$1, 0))</f>
        <v>22.884999999999998</v>
      </c>
      <c r="M893" s="4">
        <f t="shared" si="39"/>
        <v>114.42499999999998</v>
      </c>
      <c r="N893" t="str">
        <f t="shared" si="40"/>
        <v>Arabica</v>
      </c>
      <c r="O893" t="str">
        <f t="shared" si="41"/>
        <v>Dark</v>
      </c>
      <c r="P893" t="str">
        <f>_xlfn.XLOOKUP(Orders[[#This Row],[Customer ID]], customers!$A$1:$A$1001, customers!$I$1:$I$1001,, 0)</f>
        <v>Yes</v>
      </c>
    </row>
    <row r="894" spans="1:16" x14ac:dyDescent="0.3">
      <c r="A894" t="s">
        <v>5537</v>
      </c>
      <c r="B894" s="3">
        <v>43635</v>
      </c>
      <c r="C894" t="s">
        <v>5538</v>
      </c>
      <c r="D894" t="s">
        <v>6156</v>
      </c>
      <c r="E894">
        <v>5</v>
      </c>
      <c r="F894" t="str">
        <f>_xlfn.XLOOKUP(C894,customers!$A$2:$A$1001,customers!$B$2:$B$1001,,0)</f>
        <v>Patsy Vasilenko</v>
      </c>
      <c r="G894" t="str">
        <f>IF(_xlfn.XLOOKUP(orders!C894,customers!A893:A1893,customers!C893:C1893,,0) = 0, "", _xlfn.XLOOKUP(orders!C894,customers!A893:A1893,customers!C893:C1893,,0))</f>
        <v>pvasilenkoos@addtoany.com</v>
      </c>
      <c r="H894" t="str">
        <f>_xlfn.XLOOKUP(C894, customers!$A$1:$A$1001, customers!$G$1:$G$1001,,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4">
        <f>INDEX(products!$A$1:$G$49, MATCH(orders!$D894, products!$A$1:$A$49, 0), MATCH(orders!L$1, products!$A$1:$G$1, 0))</f>
        <v>4.125</v>
      </c>
      <c r="M894" s="4">
        <f t="shared" si="39"/>
        <v>20.625</v>
      </c>
      <c r="N894" t="str">
        <f t="shared" si="40"/>
        <v>Excelsa</v>
      </c>
      <c r="O894" t="str">
        <f t="shared" si="41"/>
        <v>Medium</v>
      </c>
      <c r="P894" t="str">
        <f>_xlfn.XLOOKUP(Orders[[#This Row],[Customer ID]], customers!$A$1:$A$1001, customers!$I$1:$I$1001,, 0)</f>
        <v>No</v>
      </c>
    </row>
    <row r="895" spans="1:16" x14ac:dyDescent="0.3">
      <c r="A895" t="s">
        <v>5543</v>
      </c>
      <c r="B895" s="3">
        <v>44651</v>
      </c>
      <c r="C895" t="s">
        <v>5544</v>
      </c>
      <c r="D895" t="s">
        <v>6161</v>
      </c>
      <c r="E895">
        <v>6</v>
      </c>
      <c r="F895" t="str">
        <f>_xlfn.XLOOKUP(C895,customers!$A$2:$A$1001,customers!$B$2:$B$1001,,0)</f>
        <v>Raphaela Schankelborg</v>
      </c>
      <c r="G895" t="str">
        <f>IF(_xlfn.XLOOKUP(orders!C895,customers!A894:A1894,customers!C894:C1894,,0) = 0, "", _xlfn.XLOOKUP(orders!C895,customers!A894:A1894,customers!C894:C1894,,0))</f>
        <v>rschankelborgot@ameblo.jp</v>
      </c>
      <c r="H895" t="str">
        <f>_xlfn.XLOOKUP(C895, customers!$A$1:$A$1001, customers!$G$1:$G$1001,,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4">
        <f>INDEX(products!$A$1:$G$49, MATCH(orders!$D895, products!$A$1:$A$49, 0), MATCH(orders!L$1, products!$A$1:$G$1, 0))</f>
        <v>9.51</v>
      </c>
      <c r="M895" s="4">
        <f t="shared" si="39"/>
        <v>57.06</v>
      </c>
      <c r="N895" t="str">
        <f t="shared" si="40"/>
        <v>Liberica</v>
      </c>
      <c r="O895" t="str">
        <f t="shared" si="41"/>
        <v>Light</v>
      </c>
      <c r="P895" t="str">
        <f>_xlfn.XLOOKUP(Orders[[#This Row],[Customer ID]], customers!$A$1:$A$1001, customers!$I$1:$I$1001,, 0)</f>
        <v>Yes</v>
      </c>
    </row>
    <row r="896" spans="1:16" x14ac:dyDescent="0.3">
      <c r="A896" t="s">
        <v>5548</v>
      </c>
      <c r="B896" s="3">
        <v>44016</v>
      </c>
      <c r="C896" t="s">
        <v>5549</v>
      </c>
      <c r="D896" t="s">
        <v>6149</v>
      </c>
      <c r="E896">
        <v>4</v>
      </c>
      <c r="F896" t="str">
        <f>_xlfn.XLOOKUP(C896,customers!$A$2:$A$1001,customers!$B$2:$B$1001,,0)</f>
        <v>Sharity Wickens</v>
      </c>
      <c r="G896" t="str">
        <f>IF(_xlfn.XLOOKUP(orders!C896,customers!A895:A1895,customers!C895:C1895,,0) = 0, "", _xlfn.XLOOKUP(orders!C896,customers!A895:A1895,customers!C895:C1895,,0))</f>
        <v/>
      </c>
      <c r="H896" t="str">
        <f>_xlfn.XLOOKUP(C896, customers!$A$1:$A$1001, customers!$G$1:$G$1001,,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4">
        <f>INDEX(products!$A$1:$G$49, MATCH(orders!$D896, products!$A$1:$A$49, 0), MATCH(orders!L$1, products!$A$1:$G$1, 0))</f>
        <v>20.584999999999997</v>
      </c>
      <c r="M896" s="4">
        <f t="shared" si="39"/>
        <v>82.339999999999989</v>
      </c>
      <c r="N896" t="str">
        <f t="shared" si="40"/>
        <v>Robusta</v>
      </c>
      <c r="O896" t="str">
        <f t="shared" si="41"/>
        <v>Dark</v>
      </c>
      <c r="P896" t="str">
        <f>_xlfn.XLOOKUP(Orders[[#This Row],[Customer ID]], customers!$A$1:$A$1001, customers!$I$1:$I$1001,, 0)</f>
        <v>Yes</v>
      </c>
    </row>
    <row r="897" spans="1:16" x14ac:dyDescent="0.3">
      <c r="A897" t="s">
        <v>5553</v>
      </c>
      <c r="B897" s="3">
        <v>44521</v>
      </c>
      <c r="C897" t="s">
        <v>5554</v>
      </c>
      <c r="D897" t="s">
        <v>6166</v>
      </c>
      <c r="E897">
        <v>5</v>
      </c>
      <c r="F897" t="str">
        <f>_xlfn.XLOOKUP(C897,customers!$A$2:$A$1001,customers!$B$2:$B$1001,,0)</f>
        <v>Derick Snow</v>
      </c>
      <c r="G897" t="str">
        <f>IF(_xlfn.XLOOKUP(orders!C897,customers!A896:A1896,customers!C896:C1896,,0) = 0, "", _xlfn.XLOOKUP(orders!C897,customers!A896:A1896,customers!C896:C1896,,0))</f>
        <v/>
      </c>
      <c r="H897" t="str">
        <f>_xlfn.XLOOKUP(C897, customers!$A$1:$A$1001, customers!$G$1:$G$1001,,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4">
        <f>INDEX(products!$A$1:$G$49, MATCH(orders!$D897, products!$A$1:$A$49, 0), MATCH(orders!L$1, products!$A$1:$G$1, 0))</f>
        <v>31.624999999999996</v>
      </c>
      <c r="M897" s="4">
        <f t="shared" si="39"/>
        <v>158.12499999999997</v>
      </c>
      <c r="N897" t="str">
        <f t="shared" si="40"/>
        <v>Excelsa</v>
      </c>
      <c r="O897" t="str">
        <f t="shared" si="41"/>
        <v>Medium</v>
      </c>
      <c r="P897" t="str">
        <f>_xlfn.XLOOKUP(Orders[[#This Row],[Customer ID]], customers!$A$1:$A$1001, customers!$I$1:$I$1001,, 0)</f>
        <v>No</v>
      </c>
    </row>
    <row r="898" spans="1:16" x14ac:dyDescent="0.3">
      <c r="A898" t="s">
        <v>5558</v>
      </c>
      <c r="B898" s="3">
        <v>44347</v>
      </c>
      <c r="C898" t="s">
        <v>5559</v>
      </c>
      <c r="D898" t="s">
        <v>6172</v>
      </c>
      <c r="E898">
        <v>6</v>
      </c>
      <c r="F898" t="str">
        <f>_xlfn.XLOOKUP(C898,customers!$A$2:$A$1001,customers!$B$2:$B$1001,,0)</f>
        <v>Baxy Cargen</v>
      </c>
      <c r="G898" t="str">
        <f>IF(_xlfn.XLOOKUP(orders!C898,customers!A897:A1897,customers!C897:C1897,,0) = 0, "", _xlfn.XLOOKUP(orders!C898,customers!A897:A1897,customers!C897:C1897,,0))</f>
        <v>bcargenow@geocities.jp</v>
      </c>
      <c r="H898" t="str">
        <f>_xlfn.XLOOKUP(C898, customers!$A$1:$A$1001, customers!$G$1:$G$1001,,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4">
        <f>INDEX(products!$A$1:$G$49, MATCH(orders!$D898, products!$A$1:$A$49, 0), MATCH(orders!L$1, products!$A$1:$G$1, 0))</f>
        <v>5.3699999999999992</v>
      </c>
      <c r="M898" s="4">
        <f t="shared" si="39"/>
        <v>32.22</v>
      </c>
      <c r="N898" t="str">
        <f t="shared" si="40"/>
        <v>Robusta</v>
      </c>
      <c r="O898" t="str">
        <f t="shared" si="41"/>
        <v>Dark</v>
      </c>
      <c r="P898" t="str">
        <f>_xlfn.XLOOKUP(Orders[[#This Row],[Customer ID]], customers!$A$1:$A$1001, customers!$I$1:$I$1001,, 0)</f>
        <v>Yes</v>
      </c>
    </row>
    <row r="899" spans="1:16" x14ac:dyDescent="0.3">
      <c r="A899" t="s">
        <v>5564</v>
      </c>
      <c r="B899" s="3">
        <v>43932</v>
      </c>
      <c r="C899" t="s">
        <v>5565</v>
      </c>
      <c r="D899" t="s">
        <v>6183</v>
      </c>
      <c r="E899">
        <v>2</v>
      </c>
      <c r="F899" t="str">
        <f>_xlfn.XLOOKUP(C899,customers!$A$2:$A$1001,customers!$B$2:$B$1001,,0)</f>
        <v>Ryann Stickler</v>
      </c>
      <c r="G899" t="str">
        <f>IF(_xlfn.XLOOKUP(orders!C899,customers!A898:A1898,customers!C898:C1898,,0) = 0, "", _xlfn.XLOOKUP(orders!C899,customers!A898:A1898,customers!C898:C1898,,0))</f>
        <v>rsticklerox@printfriendly.com</v>
      </c>
      <c r="H899" t="str">
        <f>_xlfn.XLOOKUP(C899, customers!$A$1:$A$1001, customers!$G$1:$G$1001,,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4">
        <f>INDEX(products!$A$1:$G$49, MATCH(orders!$D899, products!$A$1:$A$49, 0), MATCH(orders!L$1, products!$A$1:$G$1, 0))</f>
        <v>12.15</v>
      </c>
      <c r="M899" s="4">
        <f t="shared" ref="M899:M962" si="42">L899*E899</f>
        <v>24.3</v>
      </c>
      <c r="N899" t="str">
        <f t="shared" ref="N899:N962" si="43">IF(I899 = "Rob", "Robusta", IF(I899 = "Exc", "Excelsa", IF(I899 = "Ara", "Arabica", IF(I899 = "Lib", "Liberica"))))</f>
        <v>Excelsa</v>
      </c>
      <c r="O899" t="str">
        <f t="shared" ref="O899:O962" si="44">IF(J899 = "M", "Medium", IF(J899 = "L", "Light", IF(J899 = "D", "Dark")))</f>
        <v>Dark</v>
      </c>
      <c r="P899" t="str">
        <f>_xlfn.XLOOKUP(Orders[[#This Row],[Customer ID]], customers!$A$1:$A$1001, customers!$I$1:$I$1001,, 0)</f>
        <v>No</v>
      </c>
    </row>
    <row r="900" spans="1:16" x14ac:dyDescent="0.3">
      <c r="A900" t="s">
        <v>5570</v>
      </c>
      <c r="B900" s="3">
        <v>44089</v>
      </c>
      <c r="C900" t="s">
        <v>5571</v>
      </c>
      <c r="D900" t="s">
        <v>6173</v>
      </c>
      <c r="E900">
        <v>5</v>
      </c>
      <c r="F900" t="str">
        <f>_xlfn.XLOOKUP(C900,customers!$A$2:$A$1001,customers!$B$2:$B$1001,,0)</f>
        <v>Daryn Cassius</v>
      </c>
      <c r="G900" t="str">
        <f>IF(_xlfn.XLOOKUP(orders!C900,customers!A899:A1899,customers!C899:C1899,,0) = 0, "", _xlfn.XLOOKUP(orders!C900,customers!A899:A1899,customers!C899:C1899,,0))</f>
        <v/>
      </c>
      <c r="H900" t="str">
        <f>_xlfn.XLOOKUP(C900, customers!$A$1:$A$1001, customers!$G$1:$G$1001,,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4">
        <f>INDEX(products!$A$1:$G$49, MATCH(orders!$D900, products!$A$1:$A$49, 0), MATCH(orders!L$1, products!$A$1:$G$1, 0))</f>
        <v>7.169999999999999</v>
      </c>
      <c r="M900" s="4">
        <f t="shared" si="42"/>
        <v>35.849999999999994</v>
      </c>
      <c r="N900" t="str">
        <f t="shared" si="43"/>
        <v>Robusta</v>
      </c>
      <c r="O900" t="str">
        <f t="shared" si="44"/>
        <v>Light</v>
      </c>
      <c r="P900" t="str">
        <f>_xlfn.XLOOKUP(Orders[[#This Row],[Customer ID]], customers!$A$1:$A$1001, customers!$I$1:$I$1001,, 0)</f>
        <v>No</v>
      </c>
    </row>
    <row r="901" spans="1:16" x14ac:dyDescent="0.3">
      <c r="A901" t="s">
        <v>5575</v>
      </c>
      <c r="B901" s="3">
        <v>44523</v>
      </c>
      <c r="C901" t="s">
        <v>5554</v>
      </c>
      <c r="D901" t="s">
        <v>6162</v>
      </c>
      <c r="E901">
        <v>5</v>
      </c>
      <c r="F901" t="str">
        <f>_xlfn.XLOOKUP(C901,customers!$A$2:$A$1001,customers!$B$2:$B$1001,,0)</f>
        <v>Derick Snow</v>
      </c>
      <c r="G901" t="e">
        <f>IF(_xlfn.XLOOKUP(orders!C901,customers!A900:A1900,customers!C900:C1900,,0) = 0, "", _xlfn.XLOOKUP(orders!C901,customers!A900:A1900,customers!C900:C1900,,0))</f>
        <v>#N/A</v>
      </c>
      <c r="H901" t="str">
        <f>_xlfn.XLOOKUP(C901, customers!$A$1:$A$1001, customers!$G$1:$G$1001,,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4">
        <f>INDEX(products!$A$1:$G$49, MATCH(orders!$D901, products!$A$1:$A$49, 0), MATCH(orders!L$1, products!$A$1:$G$1, 0))</f>
        <v>14.55</v>
      </c>
      <c r="M901" s="4">
        <f t="shared" si="42"/>
        <v>72.75</v>
      </c>
      <c r="N901" t="str">
        <f t="shared" si="43"/>
        <v>Liberica</v>
      </c>
      <c r="O901" t="str">
        <f t="shared" si="44"/>
        <v>Medium</v>
      </c>
      <c r="P901" t="str">
        <f>_xlfn.XLOOKUP(Orders[[#This Row],[Customer ID]], customers!$A$1:$A$1001, customers!$I$1:$I$1001,, 0)</f>
        <v>No</v>
      </c>
    </row>
    <row r="902" spans="1:16" x14ac:dyDescent="0.3">
      <c r="A902" t="s">
        <v>5580</v>
      </c>
      <c r="B902" s="3">
        <v>44584</v>
      </c>
      <c r="C902" t="s">
        <v>5581</v>
      </c>
      <c r="D902" t="s">
        <v>6170</v>
      </c>
      <c r="E902">
        <v>3</v>
      </c>
      <c r="F902" t="str">
        <f>_xlfn.XLOOKUP(C902,customers!$A$2:$A$1001,customers!$B$2:$B$1001,,0)</f>
        <v>Skelly Dolohunty</v>
      </c>
      <c r="G902" t="str">
        <f>IF(_xlfn.XLOOKUP(orders!C902,customers!A901:A1901,customers!C901:C1901,,0) = 0, "", _xlfn.XLOOKUP(orders!C902,customers!A901:A1901,customers!C901:C1901,,0))</f>
        <v/>
      </c>
      <c r="H902" t="str">
        <f>_xlfn.XLOOKUP(C902, customers!$A$1:$A$1001, customers!$G$1:$G$1001,,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4">
        <f>INDEX(products!$A$1:$G$49, MATCH(orders!$D902, products!$A$1:$A$49, 0), MATCH(orders!L$1, products!$A$1:$G$1, 0))</f>
        <v>15.85</v>
      </c>
      <c r="M902" s="4">
        <f t="shared" si="42"/>
        <v>47.55</v>
      </c>
      <c r="N902" t="str">
        <f t="shared" si="43"/>
        <v>Liberica</v>
      </c>
      <c r="O902" t="str">
        <f t="shared" si="44"/>
        <v>Light</v>
      </c>
      <c r="P902" t="str">
        <f>_xlfn.XLOOKUP(Orders[[#This Row],[Customer ID]], customers!$A$1:$A$1001, customers!$I$1:$I$1001,, 0)</f>
        <v>No</v>
      </c>
    </row>
    <row r="903" spans="1:16" x14ac:dyDescent="0.3">
      <c r="A903" t="s">
        <v>5585</v>
      </c>
      <c r="B903" s="3">
        <v>44223</v>
      </c>
      <c r="C903" t="s">
        <v>5586</v>
      </c>
      <c r="D903" t="s">
        <v>6178</v>
      </c>
      <c r="E903">
        <v>1</v>
      </c>
      <c r="F903" t="str">
        <f>_xlfn.XLOOKUP(C903,customers!$A$2:$A$1001,customers!$B$2:$B$1001,,0)</f>
        <v>Drake Jevon</v>
      </c>
      <c r="G903" t="str">
        <f>IF(_xlfn.XLOOKUP(orders!C903,customers!A902:A1902,customers!C902:C1902,,0) = 0, "", _xlfn.XLOOKUP(orders!C903,customers!A902:A1902,customers!C902:C1902,,0))</f>
        <v>djevonp1@ibm.com</v>
      </c>
      <c r="H903" t="str">
        <f>_xlfn.XLOOKUP(C903, customers!$A$1:$A$1001, customers!$G$1:$G$1001,,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4">
        <f>INDEX(products!$A$1:$G$49, MATCH(orders!$D903, products!$A$1:$A$49, 0), MATCH(orders!L$1, products!$A$1:$G$1, 0))</f>
        <v>3.5849999999999995</v>
      </c>
      <c r="M903" s="4">
        <f t="shared" si="42"/>
        <v>3.5849999999999995</v>
      </c>
      <c r="N903" t="str">
        <f t="shared" si="43"/>
        <v>Robusta</v>
      </c>
      <c r="O903" t="str">
        <f t="shared" si="44"/>
        <v>Light</v>
      </c>
      <c r="P903" t="str">
        <f>_xlfn.XLOOKUP(Orders[[#This Row],[Customer ID]], customers!$A$1:$A$1001, customers!$I$1:$I$1001,, 0)</f>
        <v>Yes</v>
      </c>
    </row>
    <row r="904" spans="1:16" x14ac:dyDescent="0.3">
      <c r="A904" t="s">
        <v>5591</v>
      </c>
      <c r="B904" s="3">
        <v>43640</v>
      </c>
      <c r="C904" t="s">
        <v>5592</v>
      </c>
      <c r="D904" t="s">
        <v>6166</v>
      </c>
      <c r="E904">
        <v>5</v>
      </c>
      <c r="F904" t="str">
        <f>_xlfn.XLOOKUP(C904,customers!$A$2:$A$1001,customers!$B$2:$B$1001,,0)</f>
        <v>Hall Ranner</v>
      </c>
      <c r="G904" t="str">
        <f>IF(_xlfn.XLOOKUP(orders!C904,customers!A903:A1903,customers!C903:C1903,,0) = 0, "", _xlfn.XLOOKUP(orders!C904,customers!A903:A1903,customers!C903:C1903,,0))</f>
        <v>hrannerp2@omniture.com</v>
      </c>
      <c r="H904" t="str">
        <f>_xlfn.XLOOKUP(C904, customers!$A$1:$A$1001, customers!$G$1:$G$1001,,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4">
        <f>INDEX(products!$A$1:$G$49, MATCH(orders!$D904, products!$A$1:$A$49, 0), MATCH(orders!L$1, products!$A$1:$G$1, 0))</f>
        <v>31.624999999999996</v>
      </c>
      <c r="M904" s="4">
        <f t="shared" si="42"/>
        <v>158.12499999999997</v>
      </c>
      <c r="N904" t="str">
        <f t="shared" si="43"/>
        <v>Excelsa</v>
      </c>
      <c r="O904" t="str">
        <f t="shared" si="44"/>
        <v>Medium</v>
      </c>
      <c r="P904" t="str">
        <f>_xlfn.XLOOKUP(Orders[[#This Row],[Customer ID]], customers!$A$1:$A$1001, customers!$I$1:$I$1001,, 0)</f>
        <v>No</v>
      </c>
    </row>
    <row r="905" spans="1:16" x14ac:dyDescent="0.3">
      <c r="A905" t="s">
        <v>5597</v>
      </c>
      <c r="B905" s="3">
        <v>43905</v>
      </c>
      <c r="C905" t="s">
        <v>5598</v>
      </c>
      <c r="D905" t="s">
        <v>6160</v>
      </c>
      <c r="E905">
        <v>2</v>
      </c>
      <c r="F905" t="str">
        <f>_xlfn.XLOOKUP(C905,customers!$A$2:$A$1001,customers!$B$2:$B$1001,,0)</f>
        <v>Berkly Imrie</v>
      </c>
      <c r="G905" t="str">
        <f>IF(_xlfn.XLOOKUP(orders!C905,customers!A904:A1904,customers!C904:C1904,,0) = 0, "", _xlfn.XLOOKUP(orders!C905,customers!A904:A1904,customers!C904:C1904,,0))</f>
        <v>bimriep3@addtoany.com</v>
      </c>
      <c r="H905" t="str">
        <f>_xlfn.XLOOKUP(C905, customers!$A$1:$A$1001, customers!$G$1:$G$1001,,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4">
        <f>INDEX(products!$A$1:$G$49, MATCH(orders!$D905, products!$A$1:$A$49, 0), MATCH(orders!L$1, products!$A$1:$G$1, 0))</f>
        <v>8.73</v>
      </c>
      <c r="M905" s="4">
        <f t="shared" si="42"/>
        <v>17.46</v>
      </c>
      <c r="N905" t="str">
        <f t="shared" si="43"/>
        <v>Liberica</v>
      </c>
      <c r="O905" t="str">
        <f t="shared" si="44"/>
        <v>Medium</v>
      </c>
      <c r="P905" t="str">
        <f>_xlfn.XLOOKUP(Orders[[#This Row],[Customer ID]], customers!$A$1:$A$1001, customers!$I$1:$I$1001,, 0)</f>
        <v>No</v>
      </c>
    </row>
    <row r="906" spans="1:16" x14ac:dyDescent="0.3">
      <c r="A906" t="s">
        <v>5603</v>
      </c>
      <c r="B906" s="3">
        <v>44463</v>
      </c>
      <c r="C906" t="s">
        <v>5604</v>
      </c>
      <c r="D906" t="s">
        <v>6182</v>
      </c>
      <c r="E906">
        <v>5</v>
      </c>
      <c r="F906" t="str">
        <f>_xlfn.XLOOKUP(C906,customers!$A$2:$A$1001,customers!$B$2:$B$1001,,0)</f>
        <v>Dorey Sopper</v>
      </c>
      <c r="G906" t="str">
        <f>IF(_xlfn.XLOOKUP(orders!C906,customers!A905:A1905,customers!C905:C1905,,0) = 0, "", _xlfn.XLOOKUP(orders!C906,customers!A905:A1905,customers!C905:C1905,,0))</f>
        <v>dsopperp4@eventbrite.com</v>
      </c>
      <c r="H906" t="str">
        <f>_xlfn.XLOOKUP(C906, customers!$A$1:$A$1001, customers!$G$1:$G$1001,,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4">
        <f>INDEX(products!$A$1:$G$49, MATCH(orders!$D906, products!$A$1:$A$49, 0), MATCH(orders!L$1, products!$A$1:$G$1, 0))</f>
        <v>29.784999999999997</v>
      </c>
      <c r="M906" s="4">
        <f t="shared" si="42"/>
        <v>148.92499999999998</v>
      </c>
      <c r="N906" t="str">
        <f t="shared" si="43"/>
        <v>Arabica</v>
      </c>
      <c r="O906" t="str">
        <f t="shared" si="44"/>
        <v>Light</v>
      </c>
      <c r="P906" t="str">
        <f>_xlfn.XLOOKUP(Orders[[#This Row],[Customer ID]], customers!$A$1:$A$1001, customers!$I$1:$I$1001,, 0)</f>
        <v>No</v>
      </c>
    </row>
    <row r="907" spans="1:16" x14ac:dyDescent="0.3">
      <c r="A907" t="s">
        <v>5609</v>
      </c>
      <c r="B907" s="3">
        <v>43560</v>
      </c>
      <c r="C907" t="s">
        <v>5610</v>
      </c>
      <c r="D907" t="s">
        <v>6157</v>
      </c>
      <c r="E907">
        <v>6</v>
      </c>
      <c r="F907" t="str">
        <f>_xlfn.XLOOKUP(C907,customers!$A$2:$A$1001,customers!$B$2:$B$1001,,0)</f>
        <v>Darcy Lochran</v>
      </c>
      <c r="G907" t="str">
        <f>IF(_xlfn.XLOOKUP(orders!C907,customers!A906:A1906,customers!C906:C1906,,0) = 0, "", _xlfn.XLOOKUP(orders!C907,customers!A906:A1906,customers!C906:C1906,,0))</f>
        <v/>
      </c>
      <c r="H907" t="str">
        <f>_xlfn.XLOOKUP(C907, customers!$A$1:$A$1001, customers!$G$1:$G$1001,,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4">
        <f>INDEX(products!$A$1:$G$49, MATCH(orders!$D907, products!$A$1:$A$49, 0), MATCH(orders!L$1, products!$A$1:$G$1, 0))</f>
        <v>6.75</v>
      </c>
      <c r="M907" s="4">
        <f t="shared" si="42"/>
        <v>40.5</v>
      </c>
      <c r="N907" t="str">
        <f t="shared" si="43"/>
        <v>Arabica</v>
      </c>
      <c r="O907" t="str">
        <f t="shared" si="44"/>
        <v>Medium</v>
      </c>
      <c r="P907" t="str">
        <f>_xlfn.XLOOKUP(Orders[[#This Row],[Customer ID]], customers!$A$1:$A$1001, customers!$I$1:$I$1001,, 0)</f>
        <v>Yes</v>
      </c>
    </row>
    <row r="908" spans="1:16" x14ac:dyDescent="0.3">
      <c r="A908" t="s">
        <v>5614</v>
      </c>
      <c r="B908" s="3">
        <v>44588</v>
      </c>
      <c r="C908" t="s">
        <v>5615</v>
      </c>
      <c r="D908" t="s">
        <v>6157</v>
      </c>
      <c r="E908">
        <v>4</v>
      </c>
      <c r="F908" t="str">
        <f>_xlfn.XLOOKUP(C908,customers!$A$2:$A$1001,customers!$B$2:$B$1001,,0)</f>
        <v>Lauritz Ledgley</v>
      </c>
      <c r="G908" t="str">
        <f>IF(_xlfn.XLOOKUP(orders!C908,customers!A907:A1907,customers!C907:C1907,,0) = 0, "", _xlfn.XLOOKUP(orders!C908,customers!A907:A1907,customers!C907:C1907,,0))</f>
        <v>lledgleyp6@de.vu</v>
      </c>
      <c r="H908" t="str">
        <f>_xlfn.XLOOKUP(C908, customers!$A$1:$A$1001, customers!$G$1:$G$1001,,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4">
        <f>INDEX(products!$A$1:$G$49, MATCH(orders!$D908, products!$A$1:$A$49, 0), MATCH(orders!L$1, products!$A$1:$G$1, 0))</f>
        <v>6.75</v>
      </c>
      <c r="M908" s="4">
        <f t="shared" si="42"/>
        <v>27</v>
      </c>
      <c r="N908" t="str">
        <f t="shared" si="43"/>
        <v>Arabica</v>
      </c>
      <c r="O908" t="str">
        <f t="shared" si="44"/>
        <v>Medium</v>
      </c>
      <c r="P908" t="str">
        <f>_xlfn.XLOOKUP(Orders[[#This Row],[Customer ID]], customers!$A$1:$A$1001, customers!$I$1:$I$1001,, 0)</f>
        <v>Yes</v>
      </c>
    </row>
    <row r="909" spans="1:16" x14ac:dyDescent="0.3">
      <c r="A909" t="s">
        <v>5620</v>
      </c>
      <c r="B909" s="3">
        <v>44449</v>
      </c>
      <c r="C909" t="s">
        <v>5621</v>
      </c>
      <c r="D909" t="s">
        <v>6143</v>
      </c>
      <c r="E909">
        <v>3</v>
      </c>
      <c r="F909" t="str">
        <f>_xlfn.XLOOKUP(C909,customers!$A$2:$A$1001,customers!$B$2:$B$1001,,0)</f>
        <v>Tawnya Menary</v>
      </c>
      <c r="G909" t="str">
        <f>IF(_xlfn.XLOOKUP(orders!C909,customers!A908:A1908,customers!C908:C1908,,0) = 0, "", _xlfn.XLOOKUP(orders!C909,customers!A908:A1908,customers!C908:C1908,,0))</f>
        <v>tmenaryp7@phoca.cz</v>
      </c>
      <c r="H909" t="str">
        <f>_xlfn.XLOOKUP(C909, customers!$A$1:$A$1001, customers!$G$1:$G$1001,,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4">
        <f>INDEX(products!$A$1:$G$49, MATCH(orders!$D909, products!$A$1:$A$49, 0), MATCH(orders!L$1, products!$A$1:$G$1, 0))</f>
        <v>12.95</v>
      </c>
      <c r="M909" s="4">
        <f t="shared" si="42"/>
        <v>38.849999999999994</v>
      </c>
      <c r="N909" t="str">
        <f t="shared" si="43"/>
        <v>Liberica</v>
      </c>
      <c r="O909" t="str">
        <f t="shared" si="44"/>
        <v>Dark</v>
      </c>
      <c r="P909" t="str">
        <f>_xlfn.XLOOKUP(Orders[[#This Row],[Customer ID]], customers!$A$1:$A$1001, customers!$I$1:$I$1001,, 0)</f>
        <v>No</v>
      </c>
    </row>
    <row r="910" spans="1:16" x14ac:dyDescent="0.3">
      <c r="A910" t="s">
        <v>5626</v>
      </c>
      <c r="B910" s="3">
        <v>43836</v>
      </c>
      <c r="C910" t="s">
        <v>5627</v>
      </c>
      <c r="D910" t="s">
        <v>6179</v>
      </c>
      <c r="E910">
        <v>5</v>
      </c>
      <c r="F910" t="str">
        <f>_xlfn.XLOOKUP(C910,customers!$A$2:$A$1001,customers!$B$2:$B$1001,,0)</f>
        <v>Gustaf Ciccotti</v>
      </c>
      <c r="G910" t="str">
        <f>IF(_xlfn.XLOOKUP(orders!C910,customers!A909:A1909,customers!C909:C1909,,0) = 0, "", _xlfn.XLOOKUP(orders!C910,customers!A909:A1909,customers!C909:C1909,,0))</f>
        <v>gciccottip8@so-net.ne.jp</v>
      </c>
      <c r="H910" t="str">
        <f>_xlfn.XLOOKUP(C910, customers!$A$1:$A$1001, customers!$G$1:$G$1001,,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4">
        <f>INDEX(products!$A$1:$G$49, MATCH(orders!$D910, products!$A$1:$A$49, 0), MATCH(orders!L$1, products!$A$1:$G$1, 0))</f>
        <v>11.95</v>
      </c>
      <c r="M910" s="4">
        <f t="shared" si="42"/>
        <v>59.75</v>
      </c>
      <c r="N910" t="str">
        <f t="shared" si="43"/>
        <v>Robusta</v>
      </c>
      <c r="O910" t="str">
        <f t="shared" si="44"/>
        <v>Light</v>
      </c>
      <c r="P910" t="str">
        <f>_xlfn.XLOOKUP(Orders[[#This Row],[Customer ID]], customers!$A$1:$A$1001, customers!$I$1:$I$1001,, 0)</f>
        <v>No</v>
      </c>
    </row>
    <row r="911" spans="1:16" x14ac:dyDescent="0.3">
      <c r="A911" t="s">
        <v>5632</v>
      </c>
      <c r="B911" s="3">
        <v>44635</v>
      </c>
      <c r="C911" t="s">
        <v>5633</v>
      </c>
      <c r="D911" t="s">
        <v>6178</v>
      </c>
      <c r="E911">
        <v>3</v>
      </c>
      <c r="F911" t="str">
        <f>_xlfn.XLOOKUP(C911,customers!$A$2:$A$1001,customers!$B$2:$B$1001,,0)</f>
        <v>Bobbe Renner</v>
      </c>
      <c r="G911" t="str">
        <f>IF(_xlfn.XLOOKUP(orders!C911,customers!A910:A1910,customers!C910:C1910,,0) = 0, "", _xlfn.XLOOKUP(orders!C911,customers!A910:A1910,customers!C910:C1910,,0))</f>
        <v/>
      </c>
      <c r="H911" t="str">
        <f>_xlfn.XLOOKUP(C911, customers!$A$1:$A$1001, customers!$G$1:$G$1001,,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4">
        <f>INDEX(products!$A$1:$G$49, MATCH(orders!$D911, products!$A$1:$A$49, 0), MATCH(orders!L$1, products!$A$1:$G$1, 0))</f>
        <v>3.5849999999999995</v>
      </c>
      <c r="M911" s="4">
        <f t="shared" si="42"/>
        <v>10.754999999999999</v>
      </c>
      <c r="N911" t="str">
        <f t="shared" si="43"/>
        <v>Robusta</v>
      </c>
      <c r="O911" t="str">
        <f t="shared" si="44"/>
        <v>Light</v>
      </c>
      <c r="P911" t="str">
        <f>_xlfn.XLOOKUP(Orders[[#This Row],[Customer ID]], customers!$A$1:$A$1001, customers!$I$1:$I$1001,, 0)</f>
        <v>No</v>
      </c>
    </row>
    <row r="912" spans="1:16" x14ac:dyDescent="0.3">
      <c r="A912" t="s">
        <v>5637</v>
      </c>
      <c r="B912" s="3">
        <v>44447</v>
      </c>
      <c r="C912" t="s">
        <v>5638</v>
      </c>
      <c r="D912" t="s">
        <v>6168</v>
      </c>
      <c r="E912">
        <v>4</v>
      </c>
      <c r="F912" t="str">
        <f>_xlfn.XLOOKUP(C912,customers!$A$2:$A$1001,customers!$B$2:$B$1001,,0)</f>
        <v>Wilton Jallin</v>
      </c>
      <c r="G912" t="str">
        <f>IF(_xlfn.XLOOKUP(orders!C912,customers!A911:A1911,customers!C911:C1911,,0) = 0, "", _xlfn.XLOOKUP(orders!C912,customers!A911:A1911,customers!C911:C1911,,0))</f>
        <v>wjallinpa@pcworld.com</v>
      </c>
      <c r="H912" t="str">
        <f>_xlfn.XLOOKUP(C912, customers!$A$1:$A$1001, customers!$G$1:$G$1001,,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4">
        <f>INDEX(products!$A$1:$G$49, MATCH(orders!$D912, products!$A$1:$A$49, 0), MATCH(orders!L$1, products!$A$1:$G$1, 0))</f>
        <v>22.884999999999998</v>
      </c>
      <c r="M912" s="4">
        <f t="shared" si="42"/>
        <v>91.539999999999992</v>
      </c>
      <c r="N912" t="str">
        <f t="shared" si="43"/>
        <v>Arabica</v>
      </c>
      <c r="O912" t="str">
        <f t="shared" si="44"/>
        <v>Dark</v>
      </c>
      <c r="P912" t="str">
        <f>_xlfn.XLOOKUP(Orders[[#This Row],[Customer ID]], customers!$A$1:$A$1001, customers!$I$1:$I$1001,, 0)</f>
        <v>No</v>
      </c>
    </row>
    <row r="913" spans="1:16" x14ac:dyDescent="0.3">
      <c r="A913" t="s">
        <v>5643</v>
      </c>
      <c r="B913" s="3">
        <v>44511</v>
      </c>
      <c r="C913" t="s">
        <v>5644</v>
      </c>
      <c r="D913" t="s">
        <v>6155</v>
      </c>
      <c r="E913">
        <v>4</v>
      </c>
      <c r="F913" t="str">
        <f>_xlfn.XLOOKUP(C913,customers!$A$2:$A$1001,customers!$B$2:$B$1001,,0)</f>
        <v>Mindy Bogey</v>
      </c>
      <c r="G913" t="str">
        <f>IF(_xlfn.XLOOKUP(orders!C913,customers!A912:A1912,customers!C912:C1912,,0) = 0, "", _xlfn.XLOOKUP(orders!C913,customers!A912:A1912,customers!C912:C1912,,0))</f>
        <v>mbogeypb@thetimes.co.uk</v>
      </c>
      <c r="H913" t="str">
        <f>_xlfn.XLOOKUP(C913, customers!$A$1:$A$1001, customers!$G$1:$G$1001,,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4">
        <f>INDEX(products!$A$1:$G$49, MATCH(orders!$D913, products!$A$1:$A$49, 0), MATCH(orders!L$1, products!$A$1:$G$1, 0))</f>
        <v>11.25</v>
      </c>
      <c r="M913" s="4">
        <f t="shared" si="42"/>
        <v>45</v>
      </c>
      <c r="N913" t="str">
        <f t="shared" si="43"/>
        <v>Arabica</v>
      </c>
      <c r="O913" t="str">
        <f t="shared" si="44"/>
        <v>Medium</v>
      </c>
      <c r="P913" t="str">
        <f>_xlfn.XLOOKUP(Orders[[#This Row],[Customer ID]], customers!$A$1:$A$1001, customers!$I$1:$I$1001,, 0)</f>
        <v>Yes</v>
      </c>
    </row>
    <row r="914" spans="1:16" x14ac:dyDescent="0.3">
      <c r="A914" t="s">
        <v>5649</v>
      </c>
      <c r="B914" s="3">
        <v>43726</v>
      </c>
      <c r="C914" t="s">
        <v>5650</v>
      </c>
      <c r="D914" t="s">
        <v>6151</v>
      </c>
      <c r="E914">
        <v>6</v>
      </c>
      <c r="F914" t="str">
        <f>_xlfn.XLOOKUP(C914,customers!$A$2:$A$1001,customers!$B$2:$B$1001,,0)</f>
        <v>Paulie Fonzone</v>
      </c>
      <c r="G914" t="str">
        <f>IF(_xlfn.XLOOKUP(orders!C914,customers!A913:A1913,customers!C913:C1913,,0) = 0, "", _xlfn.XLOOKUP(orders!C914,customers!A913:A1913,customers!C913:C1913,,0))</f>
        <v/>
      </c>
      <c r="H914" t="str">
        <f>_xlfn.XLOOKUP(C914, customers!$A$1:$A$1001, customers!$G$1:$G$1001,,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4">
        <f>INDEX(products!$A$1:$G$49, MATCH(orders!$D914, products!$A$1:$A$49, 0), MATCH(orders!L$1, products!$A$1:$G$1, 0))</f>
        <v>22.884999999999998</v>
      </c>
      <c r="M914" s="4">
        <f t="shared" si="42"/>
        <v>137.31</v>
      </c>
      <c r="N914" t="str">
        <f t="shared" si="43"/>
        <v>Robusta</v>
      </c>
      <c r="O914" t="str">
        <f t="shared" si="44"/>
        <v>Medium</v>
      </c>
      <c r="P914" t="str">
        <f>_xlfn.XLOOKUP(Orders[[#This Row],[Customer ID]], customers!$A$1:$A$1001, customers!$I$1:$I$1001,, 0)</f>
        <v>Yes</v>
      </c>
    </row>
    <row r="915" spans="1:16" x14ac:dyDescent="0.3">
      <c r="A915" t="s">
        <v>5654</v>
      </c>
      <c r="B915" s="3">
        <v>44406</v>
      </c>
      <c r="C915" t="s">
        <v>5655</v>
      </c>
      <c r="D915" t="s">
        <v>6157</v>
      </c>
      <c r="E915">
        <v>1</v>
      </c>
      <c r="F915" t="str">
        <f>_xlfn.XLOOKUP(C915,customers!$A$2:$A$1001,customers!$B$2:$B$1001,,0)</f>
        <v>Merrile Cobbledick</v>
      </c>
      <c r="G915" t="str">
        <f>IF(_xlfn.XLOOKUP(orders!C915,customers!A914:A1914,customers!C914:C1914,,0) = 0, "", _xlfn.XLOOKUP(orders!C915,customers!A914:A1914,customers!C914:C1914,,0))</f>
        <v>mcobbledickpd@ucsd.edu</v>
      </c>
      <c r="H915" t="str">
        <f>_xlfn.XLOOKUP(C915, customers!$A$1:$A$1001, customers!$G$1:$G$1001,,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4">
        <f>INDEX(products!$A$1:$G$49, MATCH(orders!$D915, products!$A$1:$A$49, 0), MATCH(orders!L$1, products!$A$1:$G$1, 0))</f>
        <v>6.75</v>
      </c>
      <c r="M915" s="4">
        <f t="shared" si="42"/>
        <v>6.75</v>
      </c>
      <c r="N915" t="str">
        <f t="shared" si="43"/>
        <v>Arabica</v>
      </c>
      <c r="O915" t="str">
        <f t="shared" si="44"/>
        <v>Medium</v>
      </c>
      <c r="P915" t="str">
        <f>_xlfn.XLOOKUP(Orders[[#This Row],[Customer ID]], customers!$A$1:$A$1001, customers!$I$1:$I$1001,, 0)</f>
        <v>No</v>
      </c>
    </row>
    <row r="916" spans="1:16" x14ac:dyDescent="0.3">
      <c r="A916" t="s">
        <v>5660</v>
      </c>
      <c r="B916" s="3">
        <v>44640</v>
      </c>
      <c r="C916" t="s">
        <v>5661</v>
      </c>
      <c r="D916" t="s">
        <v>6155</v>
      </c>
      <c r="E916">
        <v>4</v>
      </c>
      <c r="F916" t="str">
        <f>_xlfn.XLOOKUP(C916,customers!$A$2:$A$1001,customers!$B$2:$B$1001,,0)</f>
        <v>Antonius Lewry</v>
      </c>
      <c r="G916" t="str">
        <f>IF(_xlfn.XLOOKUP(orders!C916,customers!A915:A1915,customers!C915:C1915,,0) = 0, "", _xlfn.XLOOKUP(orders!C916,customers!A915:A1915,customers!C915:C1915,,0))</f>
        <v>alewrype@whitehouse.gov</v>
      </c>
      <c r="H916" t="str">
        <f>_xlfn.XLOOKUP(C916, customers!$A$1:$A$1001, customers!$G$1:$G$1001,,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4">
        <f>INDEX(products!$A$1:$G$49, MATCH(orders!$D916, products!$A$1:$A$49, 0), MATCH(orders!L$1, products!$A$1:$G$1, 0))</f>
        <v>11.25</v>
      </c>
      <c r="M916" s="4">
        <f t="shared" si="42"/>
        <v>45</v>
      </c>
      <c r="N916" t="str">
        <f t="shared" si="43"/>
        <v>Arabica</v>
      </c>
      <c r="O916" t="str">
        <f t="shared" si="44"/>
        <v>Medium</v>
      </c>
      <c r="P916" t="str">
        <f>_xlfn.XLOOKUP(Orders[[#This Row],[Customer ID]], customers!$A$1:$A$1001, customers!$I$1:$I$1001,, 0)</f>
        <v>No</v>
      </c>
    </row>
    <row r="917" spans="1:16" x14ac:dyDescent="0.3">
      <c r="A917" t="s">
        <v>5666</v>
      </c>
      <c r="B917" s="3">
        <v>43955</v>
      </c>
      <c r="C917" t="s">
        <v>5667</v>
      </c>
      <c r="D917" t="s">
        <v>6185</v>
      </c>
      <c r="E917">
        <v>3</v>
      </c>
      <c r="F917" t="str">
        <f>_xlfn.XLOOKUP(C917,customers!$A$2:$A$1001,customers!$B$2:$B$1001,,0)</f>
        <v>Isis Hessel</v>
      </c>
      <c r="G917" t="str">
        <f>IF(_xlfn.XLOOKUP(orders!C917,customers!A916:A1916,customers!C916:C1916,,0) = 0, "", _xlfn.XLOOKUP(orders!C917,customers!A916:A1916,customers!C916:C1916,,0))</f>
        <v>ihesselpf@ox.ac.uk</v>
      </c>
      <c r="H917" t="str">
        <f>_xlfn.XLOOKUP(C917, customers!$A$1:$A$1001, customers!$G$1:$G$1001,,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4">
        <f>INDEX(products!$A$1:$G$49, MATCH(orders!$D917, products!$A$1:$A$49, 0), MATCH(orders!L$1, products!$A$1:$G$1, 0))</f>
        <v>27.945</v>
      </c>
      <c r="M917" s="4">
        <f t="shared" si="42"/>
        <v>83.835000000000008</v>
      </c>
      <c r="N917" t="str">
        <f t="shared" si="43"/>
        <v>Excelsa</v>
      </c>
      <c r="O917" t="str">
        <f t="shared" si="44"/>
        <v>Dark</v>
      </c>
      <c r="P917" t="str">
        <f>_xlfn.XLOOKUP(Orders[[#This Row],[Customer ID]], customers!$A$1:$A$1001, customers!$I$1:$I$1001,, 0)</f>
        <v>Yes</v>
      </c>
    </row>
    <row r="918" spans="1:16" x14ac:dyDescent="0.3">
      <c r="A918" t="s">
        <v>5672</v>
      </c>
      <c r="B918" s="3">
        <v>44291</v>
      </c>
      <c r="C918" t="s">
        <v>5673</v>
      </c>
      <c r="D918" t="s">
        <v>6153</v>
      </c>
      <c r="E918">
        <v>1</v>
      </c>
      <c r="F918" t="str">
        <f>_xlfn.XLOOKUP(C918,customers!$A$2:$A$1001,customers!$B$2:$B$1001,,0)</f>
        <v>Harland Trematick</v>
      </c>
      <c r="G918" t="str">
        <f>IF(_xlfn.XLOOKUP(orders!C918,customers!A917:A1917,customers!C917:C1917,,0) = 0, "", _xlfn.XLOOKUP(orders!C918,customers!A917:A1917,customers!C917:C1917,,0))</f>
        <v/>
      </c>
      <c r="H918" t="str">
        <f>_xlfn.XLOOKUP(C918, customers!$A$1:$A$1001, customers!$G$1:$G$1001,,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4">
        <f>INDEX(products!$A$1:$G$49, MATCH(orders!$D918, products!$A$1:$A$49, 0), MATCH(orders!L$1, products!$A$1:$G$1, 0))</f>
        <v>3.645</v>
      </c>
      <c r="M918" s="4">
        <f t="shared" si="42"/>
        <v>3.645</v>
      </c>
      <c r="N918" t="str">
        <f t="shared" si="43"/>
        <v>Excelsa</v>
      </c>
      <c r="O918" t="str">
        <f t="shared" si="44"/>
        <v>Dark</v>
      </c>
      <c r="P918" t="str">
        <f>_xlfn.XLOOKUP(Orders[[#This Row],[Customer ID]], customers!$A$1:$A$1001, customers!$I$1:$I$1001,, 0)</f>
        <v>Yes</v>
      </c>
    </row>
    <row r="919" spans="1:16" x14ac:dyDescent="0.3">
      <c r="A919" t="s">
        <v>5676</v>
      </c>
      <c r="B919" s="3">
        <v>44573</v>
      </c>
      <c r="C919" t="s">
        <v>5677</v>
      </c>
      <c r="D919" t="s">
        <v>6157</v>
      </c>
      <c r="E919">
        <v>1</v>
      </c>
      <c r="F919" t="str">
        <f>_xlfn.XLOOKUP(C919,customers!$A$2:$A$1001,customers!$B$2:$B$1001,,0)</f>
        <v>Chloris Sorrell</v>
      </c>
      <c r="G919" t="str">
        <f>IF(_xlfn.XLOOKUP(orders!C919,customers!A918:A1918,customers!C918:C1918,,0) = 0, "", _xlfn.XLOOKUP(orders!C919,customers!A918:A1918,customers!C918:C1918,,0))</f>
        <v>csorrellph@amazon.com</v>
      </c>
      <c r="H919" t="str">
        <f>_xlfn.XLOOKUP(C919, customers!$A$1:$A$1001, customers!$G$1:$G$1001,,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4">
        <f>INDEX(products!$A$1:$G$49, MATCH(orders!$D919, products!$A$1:$A$49, 0), MATCH(orders!L$1, products!$A$1:$G$1, 0))</f>
        <v>6.75</v>
      </c>
      <c r="M919" s="4">
        <f t="shared" si="42"/>
        <v>6.75</v>
      </c>
      <c r="N919" t="str">
        <f t="shared" si="43"/>
        <v>Arabica</v>
      </c>
      <c r="O919" t="str">
        <f t="shared" si="44"/>
        <v>Medium</v>
      </c>
      <c r="P919" t="str">
        <f>_xlfn.XLOOKUP(Orders[[#This Row],[Customer ID]], customers!$A$1:$A$1001, customers!$I$1:$I$1001,, 0)</f>
        <v>No</v>
      </c>
    </row>
    <row r="920" spans="1:16" x14ac:dyDescent="0.3">
      <c r="A920" t="s">
        <v>5676</v>
      </c>
      <c r="B920" s="3">
        <v>44573</v>
      </c>
      <c r="C920" t="s">
        <v>5677</v>
      </c>
      <c r="D920" t="s">
        <v>6144</v>
      </c>
      <c r="E920">
        <v>3</v>
      </c>
      <c r="F920" t="str">
        <f>_xlfn.XLOOKUP(C920,customers!$A$2:$A$1001,customers!$B$2:$B$1001,,0)</f>
        <v>Chloris Sorrell</v>
      </c>
      <c r="G920" t="str">
        <f>IF(_xlfn.XLOOKUP(orders!C920,customers!A919:A1919,customers!C919:C1919,,0) = 0, "", _xlfn.XLOOKUP(orders!C920,customers!A919:A1919,customers!C919:C1919,,0))</f>
        <v>csorrellph@amazon.com</v>
      </c>
      <c r="H920" t="str">
        <f>_xlfn.XLOOKUP(C920, customers!$A$1:$A$1001, customers!$G$1:$G$1001,,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4">
        <f>INDEX(products!$A$1:$G$49, MATCH(orders!$D920, products!$A$1:$A$49, 0), MATCH(orders!L$1, products!$A$1:$G$1, 0))</f>
        <v>7.29</v>
      </c>
      <c r="M920" s="4">
        <f t="shared" si="42"/>
        <v>21.87</v>
      </c>
      <c r="N920" t="str">
        <f t="shared" si="43"/>
        <v>Excelsa</v>
      </c>
      <c r="O920" t="str">
        <f t="shared" si="44"/>
        <v>Dark</v>
      </c>
      <c r="P920" t="str">
        <f>_xlfn.XLOOKUP(Orders[[#This Row],[Customer ID]], customers!$A$1:$A$1001, customers!$I$1:$I$1001,, 0)</f>
        <v>No</v>
      </c>
    </row>
    <row r="921" spans="1:16" x14ac:dyDescent="0.3">
      <c r="A921" t="s">
        <v>5687</v>
      </c>
      <c r="B921" s="3">
        <v>44181</v>
      </c>
      <c r="C921" t="s">
        <v>5688</v>
      </c>
      <c r="D921" t="s">
        <v>6163</v>
      </c>
      <c r="E921">
        <v>5</v>
      </c>
      <c r="F921" t="str">
        <f>_xlfn.XLOOKUP(C921,customers!$A$2:$A$1001,customers!$B$2:$B$1001,,0)</f>
        <v>Quintina Heavyside</v>
      </c>
      <c r="G921" t="str">
        <f>IF(_xlfn.XLOOKUP(orders!C921,customers!A920:A1920,customers!C920:C1920,,0) = 0, "", _xlfn.XLOOKUP(orders!C921,customers!A920:A1920,customers!C920:C1920,,0))</f>
        <v>qheavysidepj@unc.edu</v>
      </c>
      <c r="H921" t="str">
        <f>_xlfn.XLOOKUP(C921, customers!$A$1:$A$1001, customers!$G$1:$G$1001,,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4">
        <f>INDEX(products!$A$1:$G$49, MATCH(orders!$D921, products!$A$1:$A$49, 0), MATCH(orders!L$1, products!$A$1:$G$1, 0))</f>
        <v>2.6849999999999996</v>
      </c>
      <c r="M921" s="4">
        <f t="shared" si="42"/>
        <v>13.424999999999997</v>
      </c>
      <c r="N921" t="str">
        <f t="shared" si="43"/>
        <v>Robusta</v>
      </c>
      <c r="O921" t="str">
        <f t="shared" si="44"/>
        <v>Dark</v>
      </c>
      <c r="P921" t="str">
        <f>_xlfn.XLOOKUP(Orders[[#This Row],[Customer ID]], customers!$A$1:$A$1001, customers!$I$1:$I$1001,, 0)</f>
        <v>Yes</v>
      </c>
    </row>
    <row r="922" spans="1:16" x14ac:dyDescent="0.3">
      <c r="A922" t="s">
        <v>5693</v>
      </c>
      <c r="B922" s="3">
        <v>44711</v>
      </c>
      <c r="C922" t="s">
        <v>5694</v>
      </c>
      <c r="D922" t="s">
        <v>6149</v>
      </c>
      <c r="E922">
        <v>6</v>
      </c>
      <c r="F922" t="str">
        <f>_xlfn.XLOOKUP(C922,customers!$A$2:$A$1001,customers!$B$2:$B$1001,,0)</f>
        <v>Hadley Reuven</v>
      </c>
      <c r="G922" t="str">
        <f>IF(_xlfn.XLOOKUP(orders!C922,customers!A921:A1921,customers!C921:C1921,,0) = 0, "", _xlfn.XLOOKUP(orders!C922,customers!A921:A1921,customers!C921:C1921,,0))</f>
        <v>hreuvenpk@whitehouse.gov</v>
      </c>
      <c r="H922" t="str">
        <f>_xlfn.XLOOKUP(C922, customers!$A$1:$A$1001, customers!$G$1:$G$1001,,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4">
        <f>INDEX(products!$A$1:$G$49, MATCH(orders!$D922, products!$A$1:$A$49, 0), MATCH(orders!L$1, products!$A$1:$G$1, 0))</f>
        <v>20.584999999999997</v>
      </c>
      <c r="M922" s="4">
        <f t="shared" si="42"/>
        <v>123.50999999999999</v>
      </c>
      <c r="N922" t="str">
        <f t="shared" si="43"/>
        <v>Robusta</v>
      </c>
      <c r="O922" t="str">
        <f t="shared" si="44"/>
        <v>Dark</v>
      </c>
      <c r="P922" t="str">
        <f>_xlfn.XLOOKUP(Orders[[#This Row],[Customer ID]], customers!$A$1:$A$1001, customers!$I$1:$I$1001,, 0)</f>
        <v>No</v>
      </c>
    </row>
    <row r="923" spans="1:16" x14ac:dyDescent="0.3">
      <c r="A923" t="s">
        <v>5699</v>
      </c>
      <c r="B923" s="3">
        <v>44509</v>
      </c>
      <c r="C923" t="s">
        <v>5700</v>
      </c>
      <c r="D923" t="s">
        <v>6150</v>
      </c>
      <c r="E923">
        <v>2</v>
      </c>
      <c r="F923" t="str">
        <f>_xlfn.XLOOKUP(C923,customers!$A$2:$A$1001,customers!$B$2:$B$1001,,0)</f>
        <v>Mitch Attwool</v>
      </c>
      <c r="G923" t="str">
        <f>IF(_xlfn.XLOOKUP(orders!C923,customers!A922:A1922,customers!C922:C1922,,0) = 0, "", _xlfn.XLOOKUP(orders!C923,customers!A922:A1922,customers!C922:C1922,,0))</f>
        <v>mattwoolpl@nba.com</v>
      </c>
      <c r="H923" t="str">
        <f>_xlfn.XLOOKUP(C923, customers!$A$1:$A$1001, customers!$G$1:$G$1001,,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4">
        <f>INDEX(products!$A$1:$G$49, MATCH(orders!$D923, products!$A$1:$A$49, 0), MATCH(orders!L$1, products!$A$1:$G$1, 0))</f>
        <v>3.8849999999999998</v>
      </c>
      <c r="M923" s="4">
        <f t="shared" si="42"/>
        <v>7.77</v>
      </c>
      <c r="N923" t="str">
        <f t="shared" si="43"/>
        <v>Liberica</v>
      </c>
      <c r="O923" t="str">
        <f t="shared" si="44"/>
        <v>Dark</v>
      </c>
      <c r="P923" t="str">
        <f>_xlfn.XLOOKUP(Orders[[#This Row],[Customer ID]], customers!$A$1:$A$1001, customers!$I$1:$I$1001,, 0)</f>
        <v>No</v>
      </c>
    </row>
    <row r="924" spans="1:16" x14ac:dyDescent="0.3">
      <c r="A924" t="s">
        <v>5705</v>
      </c>
      <c r="B924" s="3">
        <v>44659</v>
      </c>
      <c r="C924" t="s">
        <v>5706</v>
      </c>
      <c r="D924" t="s">
        <v>6155</v>
      </c>
      <c r="E924">
        <v>6</v>
      </c>
      <c r="F924" t="str">
        <f>_xlfn.XLOOKUP(C924,customers!$A$2:$A$1001,customers!$B$2:$B$1001,,0)</f>
        <v>Charin Maplethorp</v>
      </c>
      <c r="G924" t="str">
        <f>IF(_xlfn.XLOOKUP(orders!C924,customers!A923:A1923,customers!C923:C1923,,0) = 0, "", _xlfn.XLOOKUP(orders!C924,customers!A923:A1923,customers!C923:C1923,,0))</f>
        <v/>
      </c>
      <c r="H924" t="str">
        <f>_xlfn.XLOOKUP(C924, customers!$A$1:$A$1001, customers!$G$1:$G$1001,,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4">
        <f>INDEX(products!$A$1:$G$49, MATCH(orders!$D924, products!$A$1:$A$49, 0), MATCH(orders!L$1, products!$A$1:$G$1, 0))</f>
        <v>11.25</v>
      </c>
      <c r="M924" s="4">
        <f t="shared" si="42"/>
        <v>67.5</v>
      </c>
      <c r="N924" t="str">
        <f t="shared" si="43"/>
        <v>Arabica</v>
      </c>
      <c r="O924" t="str">
        <f t="shared" si="44"/>
        <v>Medium</v>
      </c>
      <c r="P924" t="str">
        <f>_xlfn.XLOOKUP(Orders[[#This Row],[Customer ID]], customers!$A$1:$A$1001, customers!$I$1:$I$1001,, 0)</f>
        <v>Yes</v>
      </c>
    </row>
    <row r="925" spans="1:16" x14ac:dyDescent="0.3">
      <c r="A925" t="s">
        <v>5709</v>
      </c>
      <c r="B925" s="3">
        <v>43746</v>
      </c>
      <c r="C925" t="s">
        <v>5710</v>
      </c>
      <c r="D925" t="s">
        <v>6185</v>
      </c>
      <c r="E925">
        <v>1</v>
      </c>
      <c r="F925" t="str">
        <f>_xlfn.XLOOKUP(C925,customers!$A$2:$A$1001,customers!$B$2:$B$1001,,0)</f>
        <v>Goldie Wynes</v>
      </c>
      <c r="G925" t="str">
        <f>IF(_xlfn.XLOOKUP(orders!C925,customers!A924:A1924,customers!C924:C1924,,0) = 0, "", _xlfn.XLOOKUP(orders!C925,customers!A924:A1924,customers!C924:C1924,,0))</f>
        <v>gwynespn@dagondesign.com</v>
      </c>
      <c r="H925" t="str">
        <f>_xlfn.XLOOKUP(C925, customers!$A$1:$A$1001, customers!$G$1:$G$1001,,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4">
        <f>INDEX(products!$A$1:$G$49, MATCH(orders!$D925, products!$A$1:$A$49, 0), MATCH(orders!L$1, products!$A$1:$G$1, 0))</f>
        <v>27.945</v>
      </c>
      <c r="M925" s="4">
        <f t="shared" si="42"/>
        <v>27.945</v>
      </c>
      <c r="N925" t="str">
        <f t="shared" si="43"/>
        <v>Excelsa</v>
      </c>
      <c r="O925" t="str">
        <f t="shared" si="44"/>
        <v>Dark</v>
      </c>
      <c r="P925" t="str">
        <f>_xlfn.XLOOKUP(Orders[[#This Row],[Customer ID]], customers!$A$1:$A$1001, customers!$I$1:$I$1001,, 0)</f>
        <v>No</v>
      </c>
    </row>
    <row r="926" spans="1:16" x14ac:dyDescent="0.3">
      <c r="A926" t="s">
        <v>5715</v>
      </c>
      <c r="B926" s="3">
        <v>44451</v>
      </c>
      <c r="C926" t="s">
        <v>5716</v>
      </c>
      <c r="D926" t="s">
        <v>6182</v>
      </c>
      <c r="E926">
        <v>3</v>
      </c>
      <c r="F926" t="str">
        <f>_xlfn.XLOOKUP(C926,customers!$A$2:$A$1001,customers!$B$2:$B$1001,,0)</f>
        <v>Celie MacCourt</v>
      </c>
      <c r="G926" t="str">
        <f>IF(_xlfn.XLOOKUP(orders!C926,customers!A925:A1925,customers!C925:C1925,,0) = 0, "", _xlfn.XLOOKUP(orders!C926,customers!A925:A1925,customers!C925:C1925,,0))</f>
        <v>cmaccourtpo@amazon.com</v>
      </c>
      <c r="H926" t="str">
        <f>_xlfn.XLOOKUP(C926, customers!$A$1:$A$1001, customers!$G$1:$G$1001,,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4">
        <f>INDEX(products!$A$1:$G$49, MATCH(orders!$D926, products!$A$1:$A$49, 0), MATCH(orders!L$1, products!$A$1:$G$1, 0))</f>
        <v>29.784999999999997</v>
      </c>
      <c r="M926" s="4">
        <f t="shared" si="42"/>
        <v>89.35499999999999</v>
      </c>
      <c r="N926" t="str">
        <f t="shared" si="43"/>
        <v>Arabica</v>
      </c>
      <c r="O926" t="str">
        <f t="shared" si="44"/>
        <v>Light</v>
      </c>
      <c r="P926" t="str">
        <f>_xlfn.XLOOKUP(Orders[[#This Row],[Customer ID]], customers!$A$1:$A$1001, customers!$I$1:$I$1001,, 0)</f>
        <v>No</v>
      </c>
    </row>
    <row r="927" spans="1:16" x14ac:dyDescent="0.3">
      <c r="A927" t="s">
        <v>5720</v>
      </c>
      <c r="B927" s="3">
        <v>44770</v>
      </c>
      <c r="C927" t="s">
        <v>5554</v>
      </c>
      <c r="D927" t="s">
        <v>6157</v>
      </c>
      <c r="E927">
        <v>3</v>
      </c>
      <c r="F927" t="str">
        <f>_xlfn.XLOOKUP(C927,customers!$A$2:$A$1001,customers!$B$2:$B$1001,,0)</f>
        <v>Derick Snow</v>
      </c>
      <c r="G927" t="e">
        <f>IF(_xlfn.XLOOKUP(orders!C927,customers!A926:A1926,customers!C926:C1926,,0) = 0, "", _xlfn.XLOOKUP(orders!C927,customers!A926:A1926,customers!C926:C1926,,0))</f>
        <v>#N/A</v>
      </c>
      <c r="H927" t="str">
        <f>_xlfn.XLOOKUP(C927, customers!$A$1:$A$1001, customers!$G$1:$G$1001,,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4">
        <f>INDEX(products!$A$1:$G$49, MATCH(orders!$D927, products!$A$1:$A$49, 0), MATCH(orders!L$1, products!$A$1:$G$1, 0))</f>
        <v>6.75</v>
      </c>
      <c r="M927" s="4">
        <f t="shared" si="42"/>
        <v>20.25</v>
      </c>
      <c r="N927" t="str">
        <f t="shared" si="43"/>
        <v>Arabica</v>
      </c>
      <c r="O927" t="str">
        <f t="shared" si="44"/>
        <v>Medium</v>
      </c>
      <c r="P927" t="str">
        <f>_xlfn.XLOOKUP(Orders[[#This Row],[Customer ID]], customers!$A$1:$A$1001, customers!$I$1:$I$1001,, 0)</f>
        <v>No</v>
      </c>
    </row>
    <row r="928" spans="1:16" x14ac:dyDescent="0.3">
      <c r="A928" t="s">
        <v>5725</v>
      </c>
      <c r="B928" s="3">
        <v>44012</v>
      </c>
      <c r="C928" t="s">
        <v>5726</v>
      </c>
      <c r="D928" t="s">
        <v>6157</v>
      </c>
      <c r="E928">
        <v>5</v>
      </c>
      <c r="F928" t="str">
        <f>_xlfn.XLOOKUP(C928,customers!$A$2:$A$1001,customers!$B$2:$B$1001,,0)</f>
        <v>Evy Wilsone</v>
      </c>
      <c r="G928" t="str">
        <f>IF(_xlfn.XLOOKUP(orders!C928,customers!A927:A1927,customers!C927:C1927,,0) = 0, "", _xlfn.XLOOKUP(orders!C928,customers!A927:A1927,customers!C927:C1927,,0))</f>
        <v>ewilsonepq@eepurl.com</v>
      </c>
      <c r="H928" t="str">
        <f>_xlfn.XLOOKUP(C928, customers!$A$1:$A$1001, customers!$G$1:$G$1001,,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4">
        <f>INDEX(products!$A$1:$G$49, MATCH(orders!$D928, products!$A$1:$A$49, 0), MATCH(orders!L$1, products!$A$1:$G$1, 0))</f>
        <v>6.75</v>
      </c>
      <c r="M928" s="4">
        <f t="shared" si="42"/>
        <v>33.75</v>
      </c>
      <c r="N928" t="str">
        <f t="shared" si="43"/>
        <v>Arabica</v>
      </c>
      <c r="O928" t="str">
        <f t="shared" si="44"/>
        <v>Medium</v>
      </c>
      <c r="P928" t="str">
        <f>_xlfn.XLOOKUP(Orders[[#This Row],[Customer ID]], customers!$A$1:$A$1001, customers!$I$1:$I$1001,, 0)</f>
        <v>Yes</v>
      </c>
    </row>
    <row r="929" spans="1:16" x14ac:dyDescent="0.3">
      <c r="A929" t="s">
        <v>5731</v>
      </c>
      <c r="B929" s="3">
        <v>43474</v>
      </c>
      <c r="C929" t="s">
        <v>5732</v>
      </c>
      <c r="D929" t="s">
        <v>6185</v>
      </c>
      <c r="E929">
        <v>4</v>
      </c>
      <c r="F929" t="str">
        <f>_xlfn.XLOOKUP(C929,customers!$A$2:$A$1001,customers!$B$2:$B$1001,,0)</f>
        <v>Dolores Duffie</v>
      </c>
      <c r="G929" t="str">
        <f>IF(_xlfn.XLOOKUP(orders!C929,customers!A928:A1928,customers!C928:C1928,,0) = 0, "", _xlfn.XLOOKUP(orders!C929,customers!A928:A1928,customers!C928:C1928,,0))</f>
        <v>dduffiepr@time.com</v>
      </c>
      <c r="H929" t="str">
        <f>_xlfn.XLOOKUP(C929, customers!$A$1:$A$1001, customers!$G$1:$G$1001,,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4">
        <f>INDEX(products!$A$1:$G$49, MATCH(orders!$D929, products!$A$1:$A$49, 0), MATCH(orders!L$1, products!$A$1:$G$1, 0))</f>
        <v>27.945</v>
      </c>
      <c r="M929" s="4">
        <f t="shared" si="42"/>
        <v>111.78</v>
      </c>
      <c r="N929" t="str">
        <f t="shared" si="43"/>
        <v>Excelsa</v>
      </c>
      <c r="O929" t="str">
        <f t="shared" si="44"/>
        <v>Dark</v>
      </c>
      <c r="P929" t="str">
        <f>_xlfn.XLOOKUP(Orders[[#This Row],[Customer ID]], customers!$A$1:$A$1001, customers!$I$1:$I$1001,, 0)</f>
        <v>No</v>
      </c>
    </row>
    <row r="930" spans="1:16" x14ac:dyDescent="0.3">
      <c r="A930" t="s">
        <v>5737</v>
      </c>
      <c r="B930" s="3">
        <v>44754</v>
      </c>
      <c r="C930" t="s">
        <v>5738</v>
      </c>
      <c r="D930" t="s">
        <v>6166</v>
      </c>
      <c r="E930">
        <v>2</v>
      </c>
      <c r="F930" t="str">
        <f>_xlfn.XLOOKUP(C930,customers!$A$2:$A$1001,customers!$B$2:$B$1001,,0)</f>
        <v>Mathilda Matiasek</v>
      </c>
      <c r="G930" t="str">
        <f>IF(_xlfn.XLOOKUP(orders!C930,customers!A929:A1929,customers!C929:C1929,,0) = 0, "", _xlfn.XLOOKUP(orders!C930,customers!A929:A1929,customers!C929:C1929,,0))</f>
        <v>mmatiasekps@ucoz.ru</v>
      </c>
      <c r="H930" t="str">
        <f>_xlfn.XLOOKUP(C930, customers!$A$1:$A$1001, customers!$G$1:$G$1001,,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4">
        <f>INDEX(products!$A$1:$G$49, MATCH(orders!$D930, products!$A$1:$A$49, 0), MATCH(orders!L$1, products!$A$1:$G$1, 0))</f>
        <v>31.624999999999996</v>
      </c>
      <c r="M930" s="4">
        <f t="shared" si="42"/>
        <v>63.249999999999993</v>
      </c>
      <c r="N930" t="str">
        <f t="shared" si="43"/>
        <v>Excelsa</v>
      </c>
      <c r="O930" t="str">
        <f t="shared" si="44"/>
        <v>Medium</v>
      </c>
      <c r="P930" t="str">
        <f>_xlfn.XLOOKUP(Orders[[#This Row],[Customer ID]], customers!$A$1:$A$1001, customers!$I$1:$I$1001,, 0)</f>
        <v>Yes</v>
      </c>
    </row>
    <row r="931" spans="1:16" x14ac:dyDescent="0.3">
      <c r="A931" t="s">
        <v>5742</v>
      </c>
      <c r="B931" s="3">
        <v>44165</v>
      </c>
      <c r="C931" t="s">
        <v>5743</v>
      </c>
      <c r="D931" t="s">
        <v>6184</v>
      </c>
      <c r="E931">
        <v>2</v>
      </c>
      <c r="F931" t="str">
        <f>_xlfn.XLOOKUP(C931,customers!$A$2:$A$1001,customers!$B$2:$B$1001,,0)</f>
        <v>Jarred Camillo</v>
      </c>
      <c r="G931" t="str">
        <f>IF(_xlfn.XLOOKUP(orders!C931,customers!A930:A1930,customers!C930:C1930,,0) = 0, "", _xlfn.XLOOKUP(orders!C931,customers!A930:A1930,customers!C930:C1930,,0))</f>
        <v>jcamillopt@shinystat.com</v>
      </c>
      <c r="H931" t="str">
        <f>_xlfn.XLOOKUP(C931, customers!$A$1:$A$1001, customers!$G$1:$G$1001,,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4">
        <f>INDEX(products!$A$1:$G$49, MATCH(orders!$D931, products!$A$1:$A$49, 0), MATCH(orders!L$1, products!$A$1:$G$1, 0))</f>
        <v>4.4550000000000001</v>
      </c>
      <c r="M931" s="4">
        <f t="shared" si="42"/>
        <v>8.91</v>
      </c>
      <c r="N931" t="str">
        <f t="shared" si="43"/>
        <v>Excelsa</v>
      </c>
      <c r="O931" t="str">
        <f t="shared" si="44"/>
        <v>Light</v>
      </c>
      <c r="P931" t="str">
        <f>_xlfn.XLOOKUP(Orders[[#This Row],[Customer ID]], customers!$A$1:$A$1001, customers!$I$1:$I$1001,, 0)</f>
        <v>Yes</v>
      </c>
    </row>
    <row r="932" spans="1:16" x14ac:dyDescent="0.3">
      <c r="A932" t="s">
        <v>5748</v>
      </c>
      <c r="B932" s="3">
        <v>43546</v>
      </c>
      <c r="C932" t="s">
        <v>5749</v>
      </c>
      <c r="D932" t="s">
        <v>6183</v>
      </c>
      <c r="E932">
        <v>1</v>
      </c>
      <c r="F932" t="str">
        <f>_xlfn.XLOOKUP(C932,customers!$A$2:$A$1001,customers!$B$2:$B$1001,,0)</f>
        <v>Kameko Philbrick</v>
      </c>
      <c r="G932" t="str">
        <f>IF(_xlfn.XLOOKUP(orders!C932,customers!A931:A1931,customers!C931:C1931,,0) = 0, "", _xlfn.XLOOKUP(orders!C932,customers!A931:A1931,customers!C931:C1931,,0))</f>
        <v>kphilbrickpu@cdc.gov</v>
      </c>
      <c r="H932" t="str">
        <f>_xlfn.XLOOKUP(C932, customers!$A$1:$A$1001, customers!$G$1:$G$1001,,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4">
        <f>INDEX(products!$A$1:$G$49, MATCH(orders!$D932, products!$A$1:$A$49, 0), MATCH(orders!L$1, products!$A$1:$G$1, 0))</f>
        <v>12.15</v>
      </c>
      <c r="M932" s="4">
        <f t="shared" si="42"/>
        <v>12.15</v>
      </c>
      <c r="N932" t="str">
        <f t="shared" si="43"/>
        <v>Excelsa</v>
      </c>
      <c r="O932" t="str">
        <f t="shared" si="44"/>
        <v>Dark</v>
      </c>
      <c r="P932" t="str">
        <f>_xlfn.XLOOKUP(Orders[[#This Row],[Customer ID]], customers!$A$1:$A$1001, customers!$I$1:$I$1001,, 0)</f>
        <v>Yes</v>
      </c>
    </row>
    <row r="933" spans="1:16" x14ac:dyDescent="0.3">
      <c r="A933" t="s">
        <v>5753</v>
      </c>
      <c r="B933" s="3">
        <v>44607</v>
      </c>
      <c r="C933" t="s">
        <v>5754</v>
      </c>
      <c r="D933" t="s">
        <v>6158</v>
      </c>
      <c r="E933">
        <v>4</v>
      </c>
      <c r="F933" t="str">
        <f>_xlfn.XLOOKUP(C933,customers!$A$2:$A$1001,customers!$B$2:$B$1001,,0)</f>
        <v>Mallory Shrimpling</v>
      </c>
      <c r="G933" t="str">
        <f>IF(_xlfn.XLOOKUP(orders!C933,customers!A932:A1932,customers!C932:C1932,,0) = 0, "", _xlfn.XLOOKUP(orders!C933,customers!A932:A1932,customers!C932:C1932,,0))</f>
        <v/>
      </c>
      <c r="H933" t="str">
        <f>_xlfn.XLOOKUP(C933, customers!$A$1:$A$1001, customers!$G$1:$G$1001,,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4">
        <f>INDEX(products!$A$1:$G$49, MATCH(orders!$D933, products!$A$1:$A$49, 0), MATCH(orders!L$1, products!$A$1:$G$1, 0))</f>
        <v>5.97</v>
      </c>
      <c r="M933" s="4">
        <f t="shared" si="42"/>
        <v>23.88</v>
      </c>
      <c r="N933" t="str">
        <f t="shared" si="43"/>
        <v>Arabica</v>
      </c>
      <c r="O933" t="str">
        <f t="shared" si="44"/>
        <v>Dark</v>
      </c>
      <c r="P933" t="str">
        <f>_xlfn.XLOOKUP(Orders[[#This Row],[Customer ID]], customers!$A$1:$A$1001, customers!$I$1:$I$1001,, 0)</f>
        <v>Yes</v>
      </c>
    </row>
    <row r="934" spans="1:16" x14ac:dyDescent="0.3">
      <c r="A934" t="s">
        <v>5757</v>
      </c>
      <c r="B934" s="3">
        <v>44117</v>
      </c>
      <c r="C934" t="s">
        <v>5758</v>
      </c>
      <c r="D934" t="s">
        <v>6141</v>
      </c>
      <c r="E934">
        <v>4</v>
      </c>
      <c r="F934" t="str">
        <f>_xlfn.XLOOKUP(C934,customers!$A$2:$A$1001,customers!$B$2:$B$1001,,0)</f>
        <v>Barnett Sillis</v>
      </c>
      <c r="G934" t="str">
        <f>IF(_xlfn.XLOOKUP(orders!C934,customers!A933:A1933,customers!C933:C1933,,0) = 0, "", _xlfn.XLOOKUP(orders!C934,customers!A933:A1933,customers!C933:C1933,,0))</f>
        <v>bsillispw@istockphoto.com</v>
      </c>
      <c r="H934" t="str">
        <f>_xlfn.XLOOKUP(C934, customers!$A$1:$A$1001, customers!$G$1:$G$1001,,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4">
        <f>INDEX(products!$A$1:$G$49, MATCH(orders!$D934, products!$A$1:$A$49, 0), MATCH(orders!L$1, products!$A$1:$G$1, 0))</f>
        <v>13.75</v>
      </c>
      <c r="M934" s="4">
        <f t="shared" si="42"/>
        <v>55</v>
      </c>
      <c r="N934" t="str">
        <f t="shared" si="43"/>
        <v>Excelsa</v>
      </c>
      <c r="O934" t="str">
        <f t="shared" si="44"/>
        <v>Medium</v>
      </c>
      <c r="P934" t="str">
        <f>_xlfn.XLOOKUP(Orders[[#This Row],[Customer ID]], customers!$A$1:$A$1001, customers!$I$1:$I$1001,, 0)</f>
        <v>No</v>
      </c>
    </row>
    <row r="935" spans="1:16" x14ac:dyDescent="0.3">
      <c r="A935" t="s">
        <v>5763</v>
      </c>
      <c r="B935" s="3">
        <v>44557</v>
      </c>
      <c r="C935" t="s">
        <v>5764</v>
      </c>
      <c r="D935" t="s">
        <v>6177</v>
      </c>
      <c r="E935">
        <v>3</v>
      </c>
      <c r="F935" t="str">
        <f>_xlfn.XLOOKUP(C935,customers!$A$2:$A$1001,customers!$B$2:$B$1001,,0)</f>
        <v>Brenn Dundredge</v>
      </c>
      <c r="G935" t="str">
        <f>IF(_xlfn.XLOOKUP(orders!C935,customers!A934:A1934,customers!C934:C1934,,0) = 0, "", _xlfn.XLOOKUP(orders!C935,customers!A934:A1934,customers!C934:C1934,,0))</f>
        <v/>
      </c>
      <c r="H935" t="str">
        <f>_xlfn.XLOOKUP(C935, customers!$A$1:$A$1001, customers!$G$1:$G$1001,,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4">
        <f>INDEX(products!$A$1:$G$49, MATCH(orders!$D935, products!$A$1:$A$49, 0), MATCH(orders!L$1, products!$A$1:$G$1, 0))</f>
        <v>8.9499999999999993</v>
      </c>
      <c r="M935" s="4">
        <f t="shared" si="42"/>
        <v>26.849999999999998</v>
      </c>
      <c r="N935" t="str">
        <f t="shared" si="43"/>
        <v>Robusta</v>
      </c>
      <c r="O935" t="str">
        <f t="shared" si="44"/>
        <v>Dark</v>
      </c>
      <c r="P935" t="str">
        <f>_xlfn.XLOOKUP(Orders[[#This Row],[Customer ID]], customers!$A$1:$A$1001, customers!$I$1:$I$1001,, 0)</f>
        <v>Yes</v>
      </c>
    </row>
    <row r="936" spans="1:16" x14ac:dyDescent="0.3">
      <c r="A936" t="s">
        <v>5768</v>
      </c>
      <c r="B936" s="3">
        <v>44409</v>
      </c>
      <c r="C936" t="s">
        <v>5769</v>
      </c>
      <c r="D936" t="s">
        <v>6151</v>
      </c>
      <c r="E936">
        <v>5</v>
      </c>
      <c r="F936" t="str">
        <f>_xlfn.XLOOKUP(C936,customers!$A$2:$A$1001,customers!$B$2:$B$1001,,0)</f>
        <v>Read Cutts</v>
      </c>
      <c r="G936" t="str">
        <f>IF(_xlfn.XLOOKUP(orders!C936,customers!A935:A1935,customers!C935:C1935,,0) = 0, "", _xlfn.XLOOKUP(orders!C936,customers!A935:A1935,customers!C935:C1935,,0))</f>
        <v>rcuttspy@techcrunch.com</v>
      </c>
      <c r="H936" t="str">
        <f>_xlfn.XLOOKUP(C936, customers!$A$1:$A$1001, customers!$G$1:$G$1001,,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4">
        <f>INDEX(products!$A$1:$G$49, MATCH(orders!$D936, products!$A$1:$A$49, 0), MATCH(orders!L$1, products!$A$1:$G$1, 0))</f>
        <v>22.884999999999998</v>
      </c>
      <c r="M936" s="4">
        <f t="shared" si="42"/>
        <v>114.42499999999998</v>
      </c>
      <c r="N936" t="str">
        <f t="shared" si="43"/>
        <v>Robusta</v>
      </c>
      <c r="O936" t="str">
        <f t="shared" si="44"/>
        <v>Medium</v>
      </c>
      <c r="P936" t="str">
        <f>_xlfn.XLOOKUP(Orders[[#This Row],[Customer ID]], customers!$A$1:$A$1001, customers!$I$1:$I$1001,, 0)</f>
        <v>No</v>
      </c>
    </row>
    <row r="937" spans="1:16" x14ac:dyDescent="0.3">
      <c r="A937" t="s">
        <v>5774</v>
      </c>
      <c r="B937" s="3">
        <v>44153</v>
      </c>
      <c r="C937" t="s">
        <v>5775</v>
      </c>
      <c r="D937" t="s">
        <v>6175</v>
      </c>
      <c r="E937">
        <v>6</v>
      </c>
      <c r="F937" t="str">
        <f>_xlfn.XLOOKUP(C937,customers!$A$2:$A$1001,customers!$B$2:$B$1001,,0)</f>
        <v>Michale Delves</v>
      </c>
      <c r="G937" t="str">
        <f>IF(_xlfn.XLOOKUP(orders!C937,customers!A936:A1936,customers!C936:C1936,,0) = 0, "", _xlfn.XLOOKUP(orders!C937,customers!A936:A1936,customers!C936:C1936,,0))</f>
        <v>mdelvespz@nature.com</v>
      </c>
      <c r="H937" t="str">
        <f>_xlfn.XLOOKUP(C937, customers!$A$1:$A$1001, customers!$G$1:$G$1001,,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4">
        <f>INDEX(products!$A$1:$G$49, MATCH(orders!$D937, products!$A$1:$A$49, 0), MATCH(orders!L$1, products!$A$1:$G$1, 0))</f>
        <v>25.874999999999996</v>
      </c>
      <c r="M937" s="4">
        <f t="shared" si="42"/>
        <v>155.24999999999997</v>
      </c>
      <c r="N937" t="str">
        <f t="shared" si="43"/>
        <v>Arabica</v>
      </c>
      <c r="O937" t="str">
        <f t="shared" si="44"/>
        <v>Medium</v>
      </c>
      <c r="P937" t="str">
        <f>_xlfn.XLOOKUP(Orders[[#This Row],[Customer ID]], customers!$A$1:$A$1001, customers!$I$1:$I$1001,, 0)</f>
        <v>Yes</v>
      </c>
    </row>
    <row r="938" spans="1:16" x14ac:dyDescent="0.3">
      <c r="A938" t="s">
        <v>5780</v>
      </c>
      <c r="B938" s="3">
        <v>44493</v>
      </c>
      <c r="C938" t="s">
        <v>5781</v>
      </c>
      <c r="D938" t="s">
        <v>6169</v>
      </c>
      <c r="E938">
        <v>3</v>
      </c>
      <c r="F938" t="str">
        <f>_xlfn.XLOOKUP(C938,customers!$A$2:$A$1001,customers!$B$2:$B$1001,,0)</f>
        <v>Devland Gritton</v>
      </c>
      <c r="G938" t="str">
        <f>IF(_xlfn.XLOOKUP(orders!C938,customers!A937:A1937,customers!C937:C1937,,0) = 0, "", _xlfn.XLOOKUP(orders!C938,customers!A937:A1937,customers!C937:C1937,,0))</f>
        <v>dgrittonq0@nydailynews.com</v>
      </c>
      <c r="H938" t="str">
        <f>_xlfn.XLOOKUP(C938, customers!$A$1:$A$1001, customers!$G$1:$G$1001,,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4">
        <f>INDEX(products!$A$1:$G$49, MATCH(orders!$D938, products!$A$1:$A$49, 0), MATCH(orders!L$1, products!$A$1:$G$1, 0))</f>
        <v>7.77</v>
      </c>
      <c r="M938" s="4">
        <f t="shared" si="42"/>
        <v>23.31</v>
      </c>
      <c r="N938" t="str">
        <f t="shared" si="43"/>
        <v>Liberica</v>
      </c>
      <c r="O938" t="str">
        <f t="shared" si="44"/>
        <v>Dark</v>
      </c>
      <c r="P938" t="str">
        <f>_xlfn.XLOOKUP(Orders[[#This Row],[Customer ID]], customers!$A$1:$A$1001, customers!$I$1:$I$1001,, 0)</f>
        <v>Yes</v>
      </c>
    </row>
    <row r="939" spans="1:16" x14ac:dyDescent="0.3">
      <c r="A939" t="s">
        <v>5780</v>
      </c>
      <c r="B939" s="3">
        <v>44493</v>
      </c>
      <c r="C939" t="s">
        <v>5781</v>
      </c>
      <c r="D939" t="s">
        <v>6151</v>
      </c>
      <c r="E939">
        <v>4</v>
      </c>
      <c r="F939" t="str">
        <f>_xlfn.XLOOKUP(C939,customers!$A$2:$A$1001,customers!$B$2:$B$1001,,0)</f>
        <v>Devland Gritton</v>
      </c>
      <c r="G939" t="str">
        <f>IF(_xlfn.XLOOKUP(orders!C939,customers!A938:A1938,customers!C938:C1938,,0) = 0, "", _xlfn.XLOOKUP(orders!C939,customers!A938:A1938,customers!C938:C1938,,0))</f>
        <v>dgrittonq0@nydailynews.com</v>
      </c>
      <c r="H939" t="str">
        <f>_xlfn.XLOOKUP(C939, customers!$A$1:$A$1001, customers!$G$1:$G$1001,,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4">
        <f>INDEX(products!$A$1:$G$49, MATCH(orders!$D939, products!$A$1:$A$49, 0), MATCH(orders!L$1, products!$A$1:$G$1, 0))</f>
        <v>22.884999999999998</v>
      </c>
      <c r="M939" s="4">
        <f t="shared" si="42"/>
        <v>91.539999999999992</v>
      </c>
      <c r="N939" t="str">
        <f t="shared" si="43"/>
        <v>Robusta</v>
      </c>
      <c r="O939" t="str">
        <f t="shared" si="44"/>
        <v>Medium</v>
      </c>
      <c r="P939" t="str">
        <f>_xlfn.XLOOKUP(Orders[[#This Row],[Customer ID]], customers!$A$1:$A$1001, customers!$I$1:$I$1001,, 0)</f>
        <v>Yes</v>
      </c>
    </row>
    <row r="940" spans="1:16" x14ac:dyDescent="0.3">
      <c r="A940" t="s">
        <v>5791</v>
      </c>
      <c r="B940" s="3">
        <v>43829</v>
      </c>
      <c r="C940" t="s">
        <v>5792</v>
      </c>
      <c r="D940" t="s">
        <v>6171</v>
      </c>
      <c r="E940">
        <v>5</v>
      </c>
      <c r="F940" t="str">
        <f>_xlfn.XLOOKUP(C940,customers!$A$2:$A$1001,customers!$B$2:$B$1001,,0)</f>
        <v>Dell Gut</v>
      </c>
      <c r="G940" t="str">
        <f>IF(_xlfn.XLOOKUP(orders!C940,customers!A939:A1939,customers!C939:C1939,,0) = 0, "", _xlfn.XLOOKUP(orders!C940,customers!A939:A1939,customers!C939:C1939,,0))</f>
        <v>dgutq2@umich.edu</v>
      </c>
      <c r="H940" t="str">
        <f>_xlfn.XLOOKUP(C940, customers!$A$1:$A$1001, customers!$G$1:$G$1001,,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4">
        <f>INDEX(products!$A$1:$G$49, MATCH(orders!$D940, products!$A$1:$A$49, 0), MATCH(orders!L$1, products!$A$1:$G$1, 0))</f>
        <v>14.85</v>
      </c>
      <c r="M940" s="4">
        <f t="shared" si="42"/>
        <v>74.25</v>
      </c>
      <c r="N940" t="str">
        <f t="shared" si="43"/>
        <v>Excelsa</v>
      </c>
      <c r="O940" t="str">
        <f t="shared" si="44"/>
        <v>Light</v>
      </c>
      <c r="P940" t="str">
        <f>_xlfn.XLOOKUP(Orders[[#This Row],[Customer ID]], customers!$A$1:$A$1001, customers!$I$1:$I$1001,, 0)</f>
        <v>Yes</v>
      </c>
    </row>
    <row r="941" spans="1:16" x14ac:dyDescent="0.3">
      <c r="A941" t="s">
        <v>5797</v>
      </c>
      <c r="B941" s="3">
        <v>44229</v>
      </c>
      <c r="C941" t="s">
        <v>5798</v>
      </c>
      <c r="D941" t="s">
        <v>6145</v>
      </c>
      <c r="E941">
        <v>6</v>
      </c>
      <c r="F941" t="str">
        <f>_xlfn.XLOOKUP(C941,customers!$A$2:$A$1001,customers!$B$2:$B$1001,,0)</f>
        <v>Willy Pummery</v>
      </c>
      <c r="G941" t="str">
        <f>IF(_xlfn.XLOOKUP(orders!C941,customers!A940:A1940,customers!C940:C1940,,0) = 0, "", _xlfn.XLOOKUP(orders!C941,customers!A940:A1940,customers!C940:C1940,,0))</f>
        <v>wpummeryq3@topsy.com</v>
      </c>
      <c r="H941" t="str">
        <f>_xlfn.XLOOKUP(C941, customers!$A$1:$A$1001, customers!$G$1:$G$1001,,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4">
        <f>INDEX(products!$A$1:$G$49, MATCH(orders!$D941, products!$A$1:$A$49, 0), MATCH(orders!L$1, products!$A$1:$G$1, 0))</f>
        <v>4.7549999999999999</v>
      </c>
      <c r="M941" s="4">
        <f t="shared" si="42"/>
        <v>28.53</v>
      </c>
      <c r="N941" t="str">
        <f t="shared" si="43"/>
        <v>Liberica</v>
      </c>
      <c r="O941" t="str">
        <f t="shared" si="44"/>
        <v>Light</v>
      </c>
      <c r="P941" t="str">
        <f>_xlfn.XLOOKUP(Orders[[#This Row],[Customer ID]], customers!$A$1:$A$1001, customers!$I$1:$I$1001,, 0)</f>
        <v>No</v>
      </c>
    </row>
    <row r="942" spans="1:16" x14ac:dyDescent="0.3">
      <c r="A942" t="s">
        <v>5803</v>
      </c>
      <c r="B942" s="3">
        <v>44332</v>
      </c>
      <c r="C942" t="s">
        <v>5804</v>
      </c>
      <c r="D942" t="s">
        <v>6173</v>
      </c>
      <c r="E942">
        <v>2</v>
      </c>
      <c r="F942" t="str">
        <f>_xlfn.XLOOKUP(C942,customers!$A$2:$A$1001,customers!$B$2:$B$1001,,0)</f>
        <v>Geoffrey Siuda</v>
      </c>
      <c r="G942" t="str">
        <f>IF(_xlfn.XLOOKUP(orders!C942,customers!A941:A1941,customers!C941:C1941,,0) = 0, "", _xlfn.XLOOKUP(orders!C942,customers!A941:A1941,customers!C941:C1941,,0))</f>
        <v>gsiudaq4@nytimes.com</v>
      </c>
      <c r="H942" t="str">
        <f>_xlfn.XLOOKUP(C942, customers!$A$1:$A$1001, customers!$G$1:$G$1001,,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4">
        <f>INDEX(products!$A$1:$G$49, MATCH(orders!$D942, products!$A$1:$A$49, 0), MATCH(orders!L$1, products!$A$1:$G$1, 0))</f>
        <v>7.169999999999999</v>
      </c>
      <c r="M942" s="4">
        <f t="shared" si="42"/>
        <v>14.339999999999998</v>
      </c>
      <c r="N942" t="str">
        <f t="shared" si="43"/>
        <v>Robusta</v>
      </c>
      <c r="O942" t="str">
        <f t="shared" si="44"/>
        <v>Light</v>
      </c>
      <c r="P942" t="str">
        <f>_xlfn.XLOOKUP(Orders[[#This Row],[Customer ID]], customers!$A$1:$A$1001, customers!$I$1:$I$1001,, 0)</f>
        <v>Yes</v>
      </c>
    </row>
    <row r="943" spans="1:16" x14ac:dyDescent="0.3">
      <c r="A943" t="s">
        <v>5809</v>
      </c>
      <c r="B943" s="3">
        <v>44674</v>
      </c>
      <c r="C943" t="s">
        <v>5810</v>
      </c>
      <c r="D943" t="s">
        <v>6180</v>
      </c>
      <c r="E943">
        <v>2</v>
      </c>
      <c r="F943" t="str">
        <f>_xlfn.XLOOKUP(C943,customers!$A$2:$A$1001,customers!$B$2:$B$1001,,0)</f>
        <v>Henderson Crowne</v>
      </c>
      <c r="G943" t="str">
        <f>IF(_xlfn.XLOOKUP(orders!C943,customers!A942:A1942,customers!C942:C1942,,0) = 0, "", _xlfn.XLOOKUP(orders!C943,customers!A942:A1942,customers!C942:C1942,,0))</f>
        <v>hcrowneq5@wufoo.com</v>
      </c>
      <c r="H943" t="str">
        <f>_xlfn.XLOOKUP(C943, customers!$A$1:$A$1001, customers!$G$1:$G$1001,,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4">
        <f>INDEX(products!$A$1:$G$49, MATCH(orders!$D943, products!$A$1:$A$49, 0), MATCH(orders!L$1, products!$A$1:$G$1, 0))</f>
        <v>7.77</v>
      </c>
      <c r="M943" s="4">
        <f t="shared" si="42"/>
        <v>15.54</v>
      </c>
      <c r="N943" t="str">
        <f t="shared" si="43"/>
        <v>Arabica</v>
      </c>
      <c r="O943" t="str">
        <f t="shared" si="44"/>
        <v>Light</v>
      </c>
      <c r="P943" t="str">
        <f>_xlfn.XLOOKUP(Orders[[#This Row],[Customer ID]], customers!$A$1:$A$1001, customers!$I$1:$I$1001,, 0)</f>
        <v>Yes</v>
      </c>
    </row>
    <row r="944" spans="1:16" x14ac:dyDescent="0.3">
      <c r="A944" t="s">
        <v>5816</v>
      </c>
      <c r="B944" s="3">
        <v>44464</v>
      </c>
      <c r="C944" t="s">
        <v>5817</v>
      </c>
      <c r="D944" t="s">
        <v>6179</v>
      </c>
      <c r="E944">
        <v>3</v>
      </c>
      <c r="F944" t="str">
        <f>_xlfn.XLOOKUP(C944,customers!$A$2:$A$1001,customers!$B$2:$B$1001,,0)</f>
        <v>Vernor Pawsey</v>
      </c>
      <c r="G944" t="str">
        <f>IF(_xlfn.XLOOKUP(orders!C944,customers!A943:A1943,customers!C943:C1943,,0) = 0, "", _xlfn.XLOOKUP(orders!C944,customers!A943:A1943,customers!C943:C1943,,0))</f>
        <v>vpawseyq6@tiny.cc</v>
      </c>
      <c r="H944" t="str">
        <f>_xlfn.XLOOKUP(C944, customers!$A$1:$A$1001, customers!$G$1:$G$1001,,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4">
        <f>INDEX(products!$A$1:$G$49, MATCH(orders!$D944, products!$A$1:$A$49, 0), MATCH(orders!L$1, products!$A$1:$G$1, 0))</f>
        <v>11.95</v>
      </c>
      <c r="M944" s="4">
        <f t="shared" si="42"/>
        <v>35.849999999999994</v>
      </c>
      <c r="N944" t="str">
        <f t="shared" si="43"/>
        <v>Robusta</v>
      </c>
      <c r="O944" t="str">
        <f t="shared" si="44"/>
        <v>Light</v>
      </c>
      <c r="P944" t="str">
        <f>_xlfn.XLOOKUP(Orders[[#This Row],[Customer ID]], customers!$A$1:$A$1001, customers!$I$1:$I$1001,, 0)</f>
        <v>No</v>
      </c>
    </row>
    <row r="945" spans="1:16" x14ac:dyDescent="0.3">
      <c r="A945" t="s">
        <v>5822</v>
      </c>
      <c r="B945" s="3">
        <v>44719</v>
      </c>
      <c r="C945" t="s">
        <v>5823</v>
      </c>
      <c r="D945" t="s">
        <v>6180</v>
      </c>
      <c r="E945">
        <v>6</v>
      </c>
      <c r="F945" t="str">
        <f>_xlfn.XLOOKUP(C945,customers!$A$2:$A$1001,customers!$B$2:$B$1001,,0)</f>
        <v>Augustin Waterhouse</v>
      </c>
      <c r="G945" t="str">
        <f>IF(_xlfn.XLOOKUP(orders!C945,customers!A944:A1944,customers!C944:C1944,,0) = 0, "", _xlfn.XLOOKUP(orders!C945,customers!A944:A1944,customers!C944:C1944,,0))</f>
        <v>awaterhouseq7@istockphoto.com</v>
      </c>
      <c r="H945" t="str">
        <f>_xlfn.XLOOKUP(C945, customers!$A$1:$A$1001, customers!$G$1:$G$1001,,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4">
        <f>INDEX(products!$A$1:$G$49, MATCH(orders!$D945, products!$A$1:$A$49, 0), MATCH(orders!L$1, products!$A$1:$G$1, 0))</f>
        <v>7.77</v>
      </c>
      <c r="M945" s="4">
        <f t="shared" si="42"/>
        <v>46.62</v>
      </c>
      <c r="N945" t="str">
        <f t="shared" si="43"/>
        <v>Arabica</v>
      </c>
      <c r="O945" t="str">
        <f t="shared" si="44"/>
        <v>Light</v>
      </c>
      <c r="P945" t="str">
        <f>_xlfn.XLOOKUP(Orders[[#This Row],[Customer ID]], customers!$A$1:$A$1001, customers!$I$1:$I$1001,, 0)</f>
        <v>No</v>
      </c>
    </row>
    <row r="946" spans="1:16" x14ac:dyDescent="0.3">
      <c r="A946" t="s">
        <v>5828</v>
      </c>
      <c r="B946" s="3">
        <v>44054</v>
      </c>
      <c r="C946" t="s">
        <v>5829</v>
      </c>
      <c r="D946" t="s">
        <v>6173</v>
      </c>
      <c r="E946">
        <v>5</v>
      </c>
      <c r="F946" t="str">
        <f>_xlfn.XLOOKUP(C946,customers!$A$2:$A$1001,customers!$B$2:$B$1001,,0)</f>
        <v>Fanchon Haughian</v>
      </c>
      <c r="G946" t="str">
        <f>IF(_xlfn.XLOOKUP(orders!C946,customers!A945:A1945,customers!C945:C1945,,0) = 0, "", _xlfn.XLOOKUP(orders!C946,customers!A945:A1945,customers!C945:C1945,,0))</f>
        <v>fhaughianq8@1688.com</v>
      </c>
      <c r="H946" t="str">
        <f>_xlfn.XLOOKUP(C946, customers!$A$1:$A$1001, customers!$G$1:$G$1001,,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4">
        <f>INDEX(products!$A$1:$G$49, MATCH(orders!$D946, products!$A$1:$A$49, 0), MATCH(orders!L$1, products!$A$1:$G$1, 0))</f>
        <v>7.169999999999999</v>
      </c>
      <c r="M946" s="4">
        <f t="shared" si="42"/>
        <v>35.849999999999994</v>
      </c>
      <c r="N946" t="str">
        <f t="shared" si="43"/>
        <v>Robusta</v>
      </c>
      <c r="O946" t="str">
        <f t="shared" si="44"/>
        <v>Light</v>
      </c>
      <c r="P946" t="str">
        <f>_xlfn.XLOOKUP(Orders[[#This Row],[Customer ID]], customers!$A$1:$A$1001, customers!$I$1:$I$1001,, 0)</f>
        <v>No</v>
      </c>
    </row>
    <row r="947" spans="1:16" x14ac:dyDescent="0.3">
      <c r="A947" t="s">
        <v>5834</v>
      </c>
      <c r="B947" s="3">
        <v>43524</v>
      </c>
      <c r="C947" t="s">
        <v>5835</v>
      </c>
      <c r="D947" t="s">
        <v>6165</v>
      </c>
      <c r="E947">
        <v>4</v>
      </c>
      <c r="F947" t="str">
        <f>_xlfn.XLOOKUP(C947,customers!$A$2:$A$1001,customers!$B$2:$B$1001,,0)</f>
        <v>Jaimie Hatz</v>
      </c>
      <c r="G947" t="str">
        <f>IF(_xlfn.XLOOKUP(orders!C947,customers!A946:A1946,customers!C946:C1946,,0) = 0, "", _xlfn.XLOOKUP(orders!C947,customers!A946:A1946,customers!C946:C1946,,0))</f>
        <v/>
      </c>
      <c r="H947" t="str">
        <f>_xlfn.XLOOKUP(C947, customers!$A$1:$A$1001, customers!$G$1:$G$1001,,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4">
        <f>INDEX(products!$A$1:$G$49, MATCH(orders!$D947, products!$A$1:$A$49, 0), MATCH(orders!L$1, products!$A$1:$G$1, 0))</f>
        <v>29.784999999999997</v>
      </c>
      <c r="M947" s="4">
        <f t="shared" si="42"/>
        <v>119.13999999999999</v>
      </c>
      <c r="N947" t="str">
        <f t="shared" si="43"/>
        <v>Liberica</v>
      </c>
      <c r="O947" t="str">
        <f t="shared" si="44"/>
        <v>Dark</v>
      </c>
      <c r="P947" t="str">
        <f>_xlfn.XLOOKUP(Orders[[#This Row],[Customer ID]], customers!$A$1:$A$1001, customers!$I$1:$I$1001,, 0)</f>
        <v>No</v>
      </c>
    </row>
    <row r="948" spans="1:16" x14ac:dyDescent="0.3">
      <c r="A948" t="s">
        <v>5839</v>
      </c>
      <c r="B948" s="3">
        <v>43719</v>
      </c>
      <c r="C948" t="s">
        <v>5840</v>
      </c>
      <c r="D948" t="s">
        <v>6169</v>
      </c>
      <c r="E948">
        <v>3</v>
      </c>
      <c r="F948" t="str">
        <f>_xlfn.XLOOKUP(C948,customers!$A$2:$A$1001,customers!$B$2:$B$1001,,0)</f>
        <v>Edeline Edney</v>
      </c>
      <c r="G948" t="str">
        <f>IF(_xlfn.XLOOKUP(orders!C948,customers!A947:A1947,customers!C947:C1947,,0) = 0, "", _xlfn.XLOOKUP(orders!C948,customers!A947:A1947,customers!C947:C1947,,0))</f>
        <v/>
      </c>
      <c r="H948" t="str">
        <f>_xlfn.XLOOKUP(C948, customers!$A$1:$A$1001, customers!$G$1:$G$1001,,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4">
        <f>INDEX(products!$A$1:$G$49, MATCH(orders!$D948, products!$A$1:$A$49, 0), MATCH(orders!L$1, products!$A$1:$G$1, 0))</f>
        <v>7.77</v>
      </c>
      <c r="M948" s="4">
        <f t="shared" si="42"/>
        <v>23.31</v>
      </c>
      <c r="N948" t="str">
        <f t="shared" si="43"/>
        <v>Liberica</v>
      </c>
      <c r="O948" t="str">
        <f t="shared" si="44"/>
        <v>Dark</v>
      </c>
      <c r="P948" t="str">
        <f>_xlfn.XLOOKUP(Orders[[#This Row],[Customer ID]], customers!$A$1:$A$1001, customers!$I$1:$I$1001,, 0)</f>
        <v>No</v>
      </c>
    </row>
    <row r="949" spans="1:16" x14ac:dyDescent="0.3">
      <c r="A949" t="s">
        <v>5844</v>
      </c>
      <c r="B949" s="3">
        <v>44294</v>
      </c>
      <c r="C949" t="s">
        <v>5845</v>
      </c>
      <c r="D949" t="s">
        <v>6155</v>
      </c>
      <c r="E949">
        <v>1</v>
      </c>
      <c r="F949" t="str">
        <f>_xlfn.XLOOKUP(C949,customers!$A$2:$A$1001,customers!$B$2:$B$1001,,0)</f>
        <v>Rickie Faltin</v>
      </c>
      <c r="G949" t="str">
        <f>IF(_xlfn.XLOOKUP(orders!C949,customers!A948:A1948,customers!C948:C1948,,0) = 0, "", _xlfn.XLOOKUP(orders!C949,customers!A948:A1948,customers!C948:C1948,,0))</f>
        <v>rfaltinqb@topsy.com</v>
      </c>
      <c r="H949" t="str">
        <f>_xlfn.XLOOKUP(C949, customers!$A$1:$A$1001, customers!$G$1:$G$1001,,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4">
        <f>INDEX(products!$A$1:$G$49, MATCH(orders!$D949, products!$A$1:$A$49, 0), MATCH(orders!L$1, products!$A$1:$G$1, 0))</f>
        <v>11.25</v>
      </c>
      <c r="M949" s="4">
        <f t="shared" si="42"/>
        <v>11.25</v>
      </c>
      <c r="N949" t="str">
        <f t="shared" si="43"/>
        <v>Arabica</v>
      </c>
      <c r="O949" t="str">
        <f t="shared" si="44"/>
        <v>Medium</v>
      </c>
      <c r="P949" t="str">
        <f>_xlfn.XLOOKUP(Orders[[#This Row],[Customer ID]], customers!$A$1:$A$1001, customers!$I$1:$I$1001,, 0)</f>
        <v>No</v>
      </c>
    </row>
    <row r="950" spans="1:16" x14ac:dyDescent="0.3">
      <c r="A950" t="s">
        <v>5849</v>
      </c>
      <c r="B950" s="3">
        <v>44445</v>
      </c>
      <c r="C950" t="s">
        <v>5850</v>
      </c>
      <c r="D950" t="s">
        <v>6185</v>
      </c>
      <c r="E950">
        <v>3</v>
      </c>
      <c r="F950" t="str">
        <f>_xlfn.XLOOKUP(C950,customers!$A$2:$A$1001,customers!$B$2:$B$1001,,0)</f>
        <v>Gnni Cheeke</v>
      </c>
      <c r="G950" t="str">
        <f>IF(_xlfn.XLOOKUP(orders!C950,customers!A949:A1949,customers!C949:C1949,,0) = 0, "", _xlfn.XLOOKUP(orders!C950,customers!A949:A1949,customers!C949:C1949,,0))</f>
        <v>gcheekeqc@sitemeter.com</v>
      </c>
      <c r="H950" t="str">
        <f>_xlfn.XLOOKUP(C950, customers!$A$1:$A$1001, customers!$G$1:$G$1001,,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4">
        <f>INDEX(products!$A$1:$G$49, MATCH(orders!$D950, products!$A$1:$A$49, 0), MATCH(orders!L$1, products!$A$1:$G$1, 0))</f>
        <v>27.945</v>
      </c>
      <c r="M950" s="4">
        <f t="shared" si="42"/>
        <v>83.835000000000008</v>
      </c>
      <c r="N950" t="str">
        <f t="shared" si="43"/>
        <v>Excelsa</v>
      </c>
      <c r="O950" t="str">
        <f t="shared" si="44"/>
        <v>Dark</v>
      </c>
      <c r="P950" t="str">
        <f>_xlfn.XLOOKUP(Orders[[#This Row],[Customer ID]], customers!$A$1:$A$1001, customers!$I$1:$I$1001,, 0)</f>
        <v>Yes</v>
      </c>
    </row>
    <row r="951" spans="1:16" x14ac:dyDescent="0.3">
      <c r="A951" t="s">
        <v>5855</v>
      </c>
      <c r="B951" s="3">
        <v>44449</v>
      </c>
      <c r="C951" t="s">
        <v>5856</v>
      </c>
      <c r="D951" t="s">
        <v>6142</v>
      </c>
      <c r="E951">
        <v>4</v>
      </c>
      <c r="F951" t="str">
        <f>_xlfn.XLOOKUP(C951,customers!$A$2:$A$1001,customers!$B$2:$B$1001,,0)</f>
        <v>Gwenni Ratt</v>
      </c>
      <c r="G951" t="str">
        <f>IF(_xlfn.XLOOKUP(orders!C951,customers!A950:A1950,customers!C950:C1950,,0) = 0, "", _xlfn.XLOOKUP(orders!C951,customers!A950:A1950,customers!C950:C1950,,0))</f>
        <v>grattqd@phpbb.com</v>
      </c>
      <c r="H951" t="str">
        <f>_xlfn.XLOOKUP(C951, customers!$A$1:$A$1001, customers!$G$1:$G$1001,,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4">
        <f>INDEX(products!$A$1:$G$49, MATCH(orders!$D951, products!$A$1:$A$49, 0), MATCH(orders!L$1, products!$A$1:$G$1, 0))</f>
        <v>27.484999999999996</v>
      </c>
      <c r="M951" s="4">
        <f t="shared" si="42"/>
        <v>109.93999999999998</v>
      </c>
      <c r="N951" t="str">
        <f t="shared" si="43"/>
        <v>Robusta</v>
      </c>
      <c r="O951" t="str">
        <f t="shared" si="44"/>
        <v>Light</v>
      </c>
      <c r="P951" t="str">
        <f>_xlfn.XLOOKUP(Orders[[#This Row],[Customer ID]], customers!$A$1:$A$1001, customers!$I$1:$I$1001,, 0)</f>
        <v>No</v>
      </c>
    </row>
    <row r="952" spans="1:16" x14ac:dyDescent="0.3">
      <c r="A952" t="s">
        <v>5861</v>
      </c>
      <c r="B952" s="3">
        <v>44703</v>
      </c>
      <c r="C952" t="s">
        <v>5862</v>
      </c>
      <c r="D952" t="s">
        <v>6178</v>
      </c>
      <c r="E952">
        <v>4</v>
      </c>
      <c r="F952" t="str">
        <f>_xlfn.XLOOKUP(C952,customers!$A$2:$A$1001,customers!$B$2:$B$1001,,0)</f>
        <v>Johnath Fairebrother</v>
      </c>
      <c r="G952" t="str">
        <f>IF(_xlfn.XLOOKUP(orders!C952,customers!A951:A1951,customers!C951:C1951,,0) = 0, "", _xlfn.XLOOKUP(orders!C952,customers!A951:A1951,customers!C951:C1951,,0))</f>
        <v/>
      </c>
      <c r="H952" t="str">
        <f>_xlfn.XLOOKUP(C952, customers!$A$1:$A$1001, customers!$G$1:$G$1001,,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4">
        <f>INDEX(products!$A$1:$G$49, MATCH(orders!$D952, products!$A$1:$A$49, 0), MATCH(orders!L$1, products!$A$1:$G$1, 0))</f>
        <v>3.5849999999999995</v>
      </c>
      <c r="M952" s="4">
        <f t="shared" si="42"/>
        <v>14.339999999999998</v>
      </c>
      <c r="N952" t="str">
        <f t="shared" si="43"/>
        <v>Robusta</v>
      </c>
      <c r="O952" t="str">
        <f t="shared" si="44"/>
        <v>Light</v>
      </c>
      <c r="P952" t="str">
        <f>_xlfn.XLOOKUP(Orders[[#This Row],[Customer ID]], customers!$A$1:$A$1001, customers!$I$1:$I$1001,, 0)</f>
        <v>Yes</v>
      </c>
    </row>
    <row r="953" spans="1:16" x14ac:dyDescent="0.3">
      <c r="A953" t="s">
        <v>5866</v>
      </c>
      <c r="B953" s="3">
        <v>44092</v>
      </c>
      <c r="C953" t="s">
        <v>5867</v>
      </c>
      <c r="D953" t="s">
        <v>6178</v>
      </c>
      <c r="E953">
        <v>6</v>
      </c>
      <c r="F953" t="str">
        <f>_xlfn.XLOOKUP(C953,customers!$A$2:$A$1001,customers!$B$2:$B$1001,,0)</f>
        <v>Ingamar Eberlein</v>
      </c>
      <c r="G953" t="str">
        <f>IF(_xlfn.XLOOKUP(orders!C953,customers!A952:A1952,customers!C952:C1952,,0) = 0, "", _xlfn.XLOOKUP(orders!C953,customers!A952:A1952,customers!C952:C1952,,0))</f>
        <v>ieberleinqf@hc360.com</v>
      </c>
      <c r="H953" t="str">
        <f>_xlfn.XLOOKUP(C953, customers!$A$1:$A$1001, customers!$G$1:$G$1001,,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4">
        <f>INDEX(products!$A$1:$G$49, MATCH(orders!$D953, products!$A$1:$A$49, 0), MATCH(orders!L$1, products!$A$1:$G$1, 0))</f>
        <v>3.5849999999999995</v>
      </c>
      <c r="M953" s="4">
        <f t="shared" si="42"/>
        <v>21.509999999999998</v>
      </c>
      <c r="N953" t="str">
        <f t="shared" si="43"/>
        <v>Robusta</v>
      </c>
      <c r="O953" t="str">
        <f t="shared" si="44"/>
        <v>Light</v>
      </c>
      <c r="P953" t="str">
        <f>_xlfn.XLOOKUP(Orders[[#This Row],[Customer ID]], customers!$A$1:$A$1001, customers!$I$1:$I$1001,, 0)</f>
        <v>No</v>
      </c>
    </row>
    <row r="954" spans="1:16" x14ac:dyDescent="0.3">
      <c r="A954" t="s">
        <v>5872</v>
      </c>
      <c r="B954" s="3">
        <v>44439</v>
      </c>
      <c r="C954" t="s">
        <v>5873</v>
      </c>
      <c r="D954" t="s">
        <v>6155</v>
      </c>
      <c r="E954">
        <v>2</v>
      </c>
      <c r="F954" t="str">
        <f>_xlfn.XLOOKUP(C954,customers!$A$2:$A$1001,customers!$B$2:$B$1001,,0)</f>
        <v>Jilly Dreng</v>
      </c>
      <c r="G954" t="str">
        <f>IF(_xlfn.XLOOKUP(orders!C954,customers!A953:A1953,customers!C953:C1953,,0) = 0, "", _xlfn.XLOOKUP(orders!C954,customers!A953:A1953,customers!C953:C1953,,0))</f>
        <v>jdrengqg@uiuc.edu</v>
      </c>
      <c r="H954" t="str">
        <f>_xlfn.XLOOKUP(C954, customers!$A$1:$A$1001, customers!$G$1:$G$1001,,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4">
        <f>INDEX(products!$A$1:$G$49, MATCH(orders!$D954, products!$A$1:$A$49, 0), MATCH(orders!L$1, products!$A$1:$G$1, 0))</f>
        <v>11.25</v>
      </c>
      <c r="M954" s="4">
        <f t="shared" si="42"/>
        <v>22.5</v>
      </c>
      <c r="N954" t="str">
        <f t="shared" si="43"/>
        <v>Arabica</v>
      </c>
      <c r="O954" t="str">
        <f t="shared" si="44"/>
        <v>Medium</v>
      </c>
      <c r="P954" t="str">
        <f>_xlfn.XLOOKUP(Orders[[#This Row],[Customer ID]], customers!$A$1:$A$1001, customers!$I$1:$I$1001,, 0)</f>
        <v>Yes</v>
      </c>
    </row>
    <row r="955" spans="1:16" x14ac:dyDescent="0.3">
      <c r="A955" t="s">
        <v>5878</v>
      </c>
      <c r="B955" s="3">
        <v>44582</v>
      </c>
      <c r="C955" t="s">
        <v>5764</v>
      </c>
      <c r="D955" t="s">
        <v>6167</v>
      </c>
      <c r="E955">
        <v>1</v>
      </c>
      <c r="F955" t="str">
        <f>_xlfn.XLOOKUP(C955,customers!$A$2:$A$1001,customers!$B$2:$B$1001,,0)</f>
        <v>Brenn Dundredge</v>
      </c>
      <c r="G955" t="e">
        <f>IF(_xlfn.XLOOKUP(orders!C955,customers!A954:A1954,customers!C954:C1954,,0) = 0, "", _xlfn.XLOOKUP(orders!C955,customers!A954:A1954,customers!C954:C1954,,0))</f>
        <v>#N/A</v>
      </c>
      <c r="H955" t="str">
        <f>_xlfn.XLOOKUP(C955, customers!$A$1:$A$1001, customers!$G$1:$G$1001,,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4">
        <f>INDEX(products!$A$1:$G$49, MATCH(orders!$D955, products!$A$1:$A$49, 0), MATCH(orders!L$1, products!$A$1:$G$1, 0))</f>
        <v>3.8849999999999998</v>
      </c>
      <c r="M955" s="4">
        <f t="shared" si="42"/>
        <v>3.8849999999999998</v>
      </c>
      <c r="N955" t="str">
        <f t="shared" si="43"/>
        <v>Arabica</v>
      </c>
      <c r="O955" t="str">
        <f t="shared" si="44"/>
        <v>Light</v>
      </c>
      <c r="P955" t="str">
        <f>_xlfn.XLOOKUP(Orders[[#This Row],[Customer ID]], customers!$A$1:$A$1001, customers!$I$1:$I$1001,, 0)</f>
        <v>Yes</v>
      </c>
    </row>
    <row r="956" spans="1:16" x14ac:dyDescent="0.3">
      <c r="A956" t="s">
        <v>5884</v>
      </c>
      <c r="B956" s="3">
        <v>44722</v>
      </c>
      <c r="C956" t="s">
        <v>5764</v>
      </c>
      <c r="D956" t="s">
        <v>6185</v>
      </c>
      <c r="E956">
        <v>1</v>
      </c>
      <c r="F956" t="str">
        <f>_xlfn.XLOOKUP(C956,customers!$A$2:$A$1001,customers!$B$2:$B$1001,,0)</f>
        <v>Brenn Dundredge</v>
      </c>
      <c r="G956" t="e">
        <f>IF(_xlfn.XLOOKUP(orders!C956,customers!A955:A1955,customers!C955:C1955,,0) = 0, "", _xlfn.XLOOKUP(orders!C956,customers!A955:A1955,customers!C955:C1955,,0))</f>
        <v>#N/A</v>
      </c>
      <c r="H956" t="str">
        <f>_xlfn.XLOOKUP(C956, customers!$A$1:$A$1001, customers!$G$1:$G$1001,,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4">
        <f>INDEX(products!$A$1:$G$49, MATCH(orders!$D956, products!$A$1:$A$49, 0), MATCH(orders!L$1, products!$A$1:$G$1, 0))</f>
        <v>27.945</v>
      </c>
      <c r="M956" s="4">
        <f t="shared" si="42"/>
        <v>27.945</v>
      </c>
      <c r="N956" t="str">
        <f t="shared" si="43"/>
        <v>Excelsa</v>
      </c>
      <c r="O956" t="str">
        <f t="shared" si="44"/>
        <v>Dark</v>
      </c>
      <c r="P956" t="str">
        <f>_xlfn.XLOOKUP(Orders[[#This Row],[Customer ID]], customers!$A$1:$A$1001, customers!$I$1:$I$1001,, 0)</f>
        <v>Yes</v>
      </c>
    </row>
    <row r="957" spans="1:16" x14ac:dyDescent="0.3">
      <c r="A957" t="s">
        <v>5890</v>
      </c>
      <c r="B957" s="3">
        <v>43582</v>
      </c>
      <c r="C957" t="s">
        <v>5764</v>
      </c>
      <c r="D957" t="s">
        <v>6148</v>
      </c>
      <c r="E957">
        <v>5</v>
      </c>
      <c r="F957" t="str">
        <f>_xlfn.XLOOKUP(C957,customers!$A$2:$A$1001,customers!$B$2:$B$1001,,0)</f>
        <v>Brenn Dundredge</v>
      </c>
      <c r="G957" t="e">
        <f>IF(_xlfn.XLOOKUP(orders!C957,customers!A956:A1956,customers!C956:C1956,,0) = 0, "", _xlfn.XLOOKUP(orders!C957,customers!A956:A1956,customers!C956:C1956,,0))</f>
        <v>#N/A</v>
      </c>
      <c r="H957" t="str">
        <f>_xlfn.XLOOKUP(C957, customers!$A$1:$A$1001, customers!$G$1:$G$1001,,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4">
        <f>INDEX(products!$A$1:$G$49, MATCH(orders!$D957, products!$A$1:$A$49, 0), MATCH(orders!L$1, products!$A$1:$G$1, 0))</f>
        <v>34.154999999999994</v>
      </c>
      <c r="M957" s="4">
        <f t="shared" si="42"/>
        <v>170.77499999999998</v>
      </c>
      <c r="N957" t="str">
        <f t="shared" si="43"/>
        <v>Excelsa</v>
      </c>
      <c r="O957" t="str">
        <f t="shared" si="44"/>
        <v>Light</v>
      </c>
      <c r="P957" t="str">
        <f>_xlfn.XLOOKUP(Orders[[#This Row],[Customer ID]], customers!$A$1:$A$1001, customers!$I$1:$I$1001,, 0)</f>
        <v>Yes</v>
      </c>
    </row>
    <row r="958" spans="1:16" x14ac:dyDescent="0.3">
      <c r="A958" t="s">
        <v>5890</v>
      </c>
      <c r="B958" s="3">
        <v>43582</v>
      </c>
      <c r="C958" t="s">
        <v>5764</v>
      </c>
      <c r="D958" t="s">
        <v>6142</v>
      </c>
      <c r="E958">
        <v>2</v>
      </c>
      <c r="F958" t="str">
        <f>_xlfn.XLOOKUP(C958,customers!$A$2:$A$1001,customers!$B$2:$B$1001,,0)</f>
        <v>Brenn Dundredge</v>
      </c>
      <c r="G958" t="e">
        <f>IF(_xlfn.XLOOKUP(orders!C958,customers!A957:A1957,customers!C957:C1957,,0) = 0, "", _xlfn.XLOOKUP(orders!C958,customers!A957:A1957,customers!C957:C1957,,0))</f>
        <v>#N/A</v>
      </c>
      <c r="H958" t="str">
        <f>_xlfn.XLOOKUP(C958, customers!$A$1:$A$1001, customers!$G$1:$G$1001,,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4">
        <f>INDEX(products!$A$1:$G$49, MATCH(orders!$D958, products!$A$1:$A$49, 0), MATCH(orders!L$1, products!$A$1:$G$1, 0))</f>
        <v>27.484999999999996</v>
      </c>
      <c r="M958" s="4">
        <f t="shared" si="42"/>
        <v>54.969999999999992</v>
      </c>
      <c r="N958" t="str">
        <f t="shared" si="43"/>
        <v>Robusta</v>
      </c>
      <c r="O958" t="str">
        <f t="shared" si="44"/>
        <v>Light</v>
      </c>
      <c r="P958" t="str">
        <f>_xlfn.XLOOKUP(Orders[[#This Row],[Customer ID]], customers!$A$1:$A$1001, customers!$I$1:$I$1001,, 0)</f>
        <v>Yes</v>
      </c>
    </row>
    <row r="959" spans="1:16" x14ac:dyDescent="0.3">
      <c r="A959" t="s">
        <v>5890</v>
      </c>
      <c r="B959" s="3">
        <v>43582</v>
      </c>
      <c r="C959" t="s">
        <v>5764</v>
      </c>
      <c r="D959" t="s">
        <v>6171</v>
      </c>
      <c r="E959">
        <v>1</v>
      </c>
      <c r="F959" t="str">
        <f>_xlfn.XLOOKUP(C959,customers!$A$2:$A$1001,customers!$B$2:$B$1001,,0)</f>
        <v>Brenn Dundredge</v>
      </c>
      <c r="G959" t="e">
        <f>IF(_xlfn.XLOOKUP(orders!C959,customers!A958:A1958,customers!C958:C1958,,0) = 0, "", _xlfn.XLOOKUP(orders!C959,customers!A958:A1958,customers!C958:C1958,,0))</f>
        <v>#N/A</v>
      </c>
      <c r="H959" t="str">
        <f>_xlfn.XLOOKUP(C959, customers!$A$1:$A$1001, customers!$G$1:$G$1001,,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4">
        <f>INDEX(products!$A$1:$G$49, MATCH(orders!$D959, products!$A$1:$A$49, 0), MATCH(orders!L$1, products!$A$1:$G$1, 0))</f>
        <v>14.85</v>
      </c>
      <c r="M959" s="4">
        <f t="shared" si="42"/>
        <v>14.85</v>
      </c>
      <c r="N959" t="str">
        <f t="shared" si="43"/>
        <v>Excelsa</v>
      </c>
      <c r="O959" t="str">
        <f t="shared" si="44"/>
        <v>Light</v>
      </c>
      <c r="P959" t="str">
        <f>_xlfn.XLOOKUP(Orders[[#This Row],[Customer ID]], customers!$A$1:$A$1001, customers!$I$1:$I$1001,, 0)</f>
        <v>Yes</v>
      </c>
    </row>
    <row r="960" spans="1:16" x14ac:dyDescent="0.3">
      <c r="A960" t="s">
        <v>5890</v>
      </c>
      <c r="B960" s="3">
        <v>43582</v>
      </c>
      <c r="C960" t="s">
        <v>5764</v>
      </c>
      <c r="D960" t="s">
        <v>6167</v>
      </c>
      <c r="E960">
        <v>2</v>
      </c>
      <c r="F960" t="str">
        <f>_xlfn.XLOOKUP(C960,customers!$A$2:$A$1001,customers!$B$2:$B$1001,,0)</f>
        <v>Brenn Dundredge</v>
      </c>
      <c r="G960" t="e">
        <f>IF(_xlfn.XLOOKUP(orders!C960,customers!A959:A1959,customers!C959:C1959,,0) = 0, "", _xlfn.XLOOKUP(orders!C960,customers!A959:A1959,customers!C959:C1959,,0))</f>
        <v>#N/A</v>
      </c>
      <c r="H960" t="str">
        <f>_xlfn.XLOOKUP(C960, customers!$A$1:$A$1001, customers!$G$1:$G$1001,,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4">
        <f>INDEX(products!$A$1:$G$49, MATCH(orders!$D960, products!$A$1:$A$49, 0), MATCH(orders!L$1, products!$A$1:$G$1, 0))</f>
        <v>3.8849999999999998</v>
      </c>
      <c r="M960" s="4">
        <f t="shared" si="42"/>
        <v>7.77</v>
      </c>
      <c r="N960" t="str">
        <f t="shared" si="43"/>
        <v>Arabica</v>
      </c>
      <c r="O960" t="str">
        <f t="shared" si="44"/>
        <v>Light</v>
      </c>
      <c r="P960" t="str">
        <f>_xlfn.XLOOKUP(Orders[[#This Row],[Customer ID]], customers!$A$1:$A$1001, customers!$I$1:$I$1001,, 0)</f>
        <v>Yes</v>
      </c>
    </row>
    <row r="961" spans="1:16" x14ac:dyDescent="0.3">
      <c r="A961" t="s">
        <v>5910</v>
      </c>
      <c r="B961" s="3">
        <v>44598</v>
      </c>
      <c r="C961" t="s">
        <v>5911</v>
      </c>
      <c r="D961" t="s">
        <v>6145</v>
      </c>
      <c r="E961">
        <v>5</v>
      </c>
      <c r="F961" t="str">
        <f>_xlfn.XLOOKUP(C961,customers!$A$2:$A$1001,customers!$B$2:$B$1001,,0)</f>
        <v>Rhodie Strathern</v>
      </c>
      <c r="G961" t="str">
        <f>IF(_xlfn.XLOOKUP(orders!C961,customers!A960:A1960,customers!C960:C1960,,0) = 0, "", _xlfn.XLOOKUP(orders!C961,customers!A960:A1960,customers!C960:C1960,,0))</f>
        <v>rstrathernqn@devhub.com</v>
      </c>
      <c r="H961" t="str">
        <f>_xlfn.XLOOKUP(C961, customers!$A$1:$A$1001, customers!$G$1:$G$1001,,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4">
        <f>INDEX(products!$A$1:$G$49, MATCH(orders!$D961, products!$A$1:$A$49, 0), MATCH(orders!L$1, products!$A$1:$G$1, 0))</f>
        <v>4.7549999999999999</v>
      </c>
      <c r="M961" s="4">
        <f t="shared" si="42"/>
        <v>23.774999999999999</v>
      </c>
      <c r="N961" t="str">
        <f t="shared" si="43"/>
        <v>Liberica</v>
      </c>
      <c r="O961" t="str">
        <f t="shared" si="44"/>
        <v>Light</v>
      </c>
      <c r="P961" t="str">
        <f>_xlfn.XLOOKUP(Orders[[#This Row],[Customer ID]], customers!$A$1:$A$1001, customers!$I$1:$I$1001,, 0)</f>
        <v>Yes</v>
      </c>
    </row>
    <row r="962" spans="1:16" x14ac:dyDescent="0.3">
      <c r="A962" t="s">
        <v>5915</v>
      </c>
      <c r="B962" s="3">
        <v>44591</v>
      </c>
      <c r="C962" t="s">
        <v>5916</v>
      </c>
      <c r="D962" t="s">
        <v>6170</v>
      </c>
      <c r="E962">
        <v>5</v>
      </c>
      <c r="F962" t="str">
        <f>_xlfn.XLOOKUP(C962,customers!$A$2:$A$1001,customers!$B$2:$B$1001,,0)</f>
        <v>Chad Miguel</v>
      </c>
      <c r="G962" t="str">
        <f>IF(_xlfn.XLOOKUP(orders!C962,customers!A961:A1961,customers!C961:C1961,,0) = 0, "", _xlfn.XLOOKUP(orders!C962,customers!A961:A1961,customers!C961:C1961,,0))</f>
        <v>cmiguelqo@exblog.jp</v>
      </c>
      <c r="H962" t="str">
        <f>_xlfn.XLOOKUP(C962, customers!$A$1:$A$1001, customers!$G$1:$G$1001,,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4">
        <f>INDEX(products!$A$1:$G$49, MATCH(orders!$D962, products!$A$1:$A$49, 0), MATCH(orders!L$1, products!$A$1:$G$1, 0))</f>
        <v>15.85</v>
      </c>
      <c r="M962" s="4">
        <f t="shared" si="42"/>
        <v>79.25</v>
      </c>
      <c r="N962" t="str">
        <f t="shared" si="43"/>
        <v>Liberica</v>
      </c>
      <c r="O962" t="str">
        <f t="shared" si="44"/>
        <v>Light</v>
      </c>
      <c r="P962" t="str">
        <f>_xlfn.XLOOKUP(Orders[[#This Row],[Customer ID]], customers!$A$1:$A$1001, customers!$I$1:$I$1001,, 0)</f>
        <v>Yes</v>
      </c>
    </row>
    <row r="963" spans="1:16" x14ac:dyDescent="0.3">
      <c r="A963" t="s">
        <v>5921</v>
      </c>
      <c r="B963" s="3">
        <v>44158</v>
      </c>
      <c r="C963" t="s">
        <v>5922</v>
      </c>
      <c r="D963" t="s">
        <v>6168</v>
      </c>
      <c r="E963">
        <v>2</v>
      </c>
      <c r="F963" t="str">
        <f>_xlfn.XLOOKUP(C963,customers!$A$2:$A$1001,customers!$B$2:$B$1001,,0)</f>
        <v>Florinda Matusovsky</v>
      </c>
      <c r="G963" t="str">
        <f>IF(_xlfn.XLOOKUP(orders!C963,customers!A962:A1962,customers!C962:C1962,,0) = 0, "", _xlfn.XLOOKUP(orders!C963,customers!A962:A1962,customers!C962:C1962,,0))</f>
        <v/>
      </c>
      <c r="H963" t="str">
        <f>_xlfn.XLOOKUP(C963, customers!$A$1:$A$1001, customers!$G$1:$G$1001,,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4">
        <f>INDEX(products!$A$1:$G$49, MATCH(orders!$D963, products!$A$1:$A$49, 0), MATCH(orders!L$1, products!$A$1:$G$1, 0))</f>
        <v>22.884999999999998</v>
      </c>
      <c r="M963" s="4">
        <f t="shared" ref="M963:M1001" si="45">L963*E963</f>
        <v>45.769999999999996</v>
      </c>
      <c r="N963" t="str">
        <f t="shared" ref="N963:N1001" si="46">IF(I963 = "Rob", "Robusta", IF(I963 = "Exc", "Excelsa", IF(I963 = "Ara", "Arabica", IF(I963 = "Lib", "Liberica"))))</f>
        <v>Arabica</v>
      </c>
      <c r="O963" t="str">
        <f t="shared" ref="O963:O1001" si="47">IF(J963 = "M", "Medium", IF(J963 = "L", "Light", IF(J963 = "D", "Dark")))</f>
        <v>Dark</v>
      </c>
      <c r="P963" t="str">
        <f>_xlfn.XLOOKUP(Orders[[#This Row],[Customer ID]], customers!$A$1:$A$1001, customers!$I$1:$I$1001,, 0)</f>
        <v>Yes</v>
      </c>
    </row>
    <row r="964" spans="1:16" x14ac:dyDescent="0.3">
      <c r="A964" t="s">
        <v>5926</v>
      </c>
      <c r="B964" s="3">
        <v>44664</v>
      </c>
      <c r="C964" t="s">
        <v>5927</v>
      </c>
      <c r="D964" t="s">
        <v>6177</v>
      </c>
      <c r="E964">
        <v>1</v>
      </c>
      <c r="F964" t="str">
        <f>_xlfn.XLOOKUP(C964,customers!$A$2:$A$1001,customers!$B$2:$B$1001,,0)</f>
        <v>Morly Rocks</v>
      </c>
      <c r="G964" t="str">
        <f>IF(_xlfn.XLOOKUP(orders!C964,customers!A963:A1963,customers!C963:C1963,,0) = 0, "", _xlfn.XLOOKUP(orders!C964,customers!A963:A1963,customers!C963:C1963,,0))</f>
        <v>mrocksqq@exblog.jp</v>
      </c>
      <c r="H964" t="str">
        <f>_xlfn.XLOOKUP(C964, customers!$A$1:$A$1001, customers!$G$1:$G$1001,,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4">
        <f>INDEX(products!$A$1:$G$49, MATCH(orders!$D964, products!$A$1:$A$49, 0), MATCH(orders!L$1, products!$A$1:$G$1, 0))</f>
        <v>8.9499999999999993</v>
      </c>
      <c r="M964" s="4">
        <f t="shared" si="45"/>
        <v>8.9499999999999993</v>
      </c>
      <c r="N964" t="str">
        <f t="shared" si="46"/>
        <v>Robusta</v>
      </c>
      <c r="O964" t="str">
        <f t="shared" si="47"/>
        <v>Dark</v>
      </c>
      <c r="P964" t="str">
        <f>_xlfn.XLOOKUP(Orders[[#This Row],[Customer ID]], customers!$A$1:$A$1001, customers!$I$1:$I$1001,, 0)</f>
        <v>Yes</v>
      </c>
    </row>
    <row r="965" spans="1:16" x14ac:dyDescent="0.3">
      <c r="A965" t="s">
        <v>5932</v>
      </c>
      <c r="B965" s="3">
        <v>44203</v>
      </c>
      <c r="C965" t="s">
        <v>5933</v>
      </c>
      <c r="D965" t="s">
        <v>6146</v>
      </c>
      <c r="E965">
        <v>4</v>
      </c>
      <c r="F965" t="str">
        <f>_xlfn.XLOOKUP(C965,customers!$A$2:$A$1001,customers!$B$2:$B$1001,,0)</f>
        <v>Yuri Burrells</v>
      </c>
      <c r="G965" t="str">
        <f>IF(_xlfn.XLOOKUP(orders!C965,customers!A964:A1964,customers!C964:C1964,,0) = 0, "", _xlfn.XLOOKUP(orders!C965,customers!A964:A1964,customers!C964:C1964,,0))</f>
        <v>yburrellsqr@vinaora.com</v>
      </c>
      <c r="H965" t="str">
        <f>_xlfn.XLOOKUP(C965, customers!$A$1:$A$1001, customers!$G$1:$G$1001,,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4">
        <f>INDEX(products!$A$1:$G$49, MATCH(orders!$D965, products!$A$1:$A$49, 0), MATCH(orders!L$1, products!$A$1:$G$1, 0))</f>
        <v>5.97</v>
      </c>
      <c r="M965" s="4">
        <f t="shared" si="45"/>
        <v>23.88</v>
      </c>
      <c r="N965" t="str">
        <f t="shared" si="46"/>
        <v>Robusta</v>
      </c>
      <c r="O965" t="str">
        <f t="shared" si="47"/>
        <v>Medium</v>
      </c>
      <c r="P965" t="str">
        <f>_xlfn.XLOOKUP(Orders[[#This Row],[Customer ID]], customers!$A$1:$A$1001, customers!$I$1:$I$1001,, 0)</f>
        <v>Yes</v>
      </c>
    </row>
    <row r="966" spans="1:16" x14ac:dyDescent="0.3">
      <c r="A966" t="s">
        <v>5938</v>
      </c>
      <c r="B966" s="3">
        <v>43865</v>
      </c>
      <c r="C966" t="s">
        <v>5939</v>
      </c>
      <c r="D966" t="s">
        <v>6184</v>
      </c>
      <c r="E966">
        <v>5</v>
      </c>
      <c r="F966" t="str">
        <f>_xlfn.XLOOKUP(C966,customers!$A$2:$A$1001,customers!$B$2:$B$1001,,0)</f>
        <v>Cleopatra Goodrum</v>
      </c>
      <c r="G966" t="str">
        <f>IF(_xlfn.XLOOKUP(orders!C966,customers!A965:A1965,customers!C965:C1965,,0) = 0, "", _xlfn.XLOOKUP(orders!C966,customers!A965:A1965,customers!C965:C1965,,0))</f>
        <v>cgoodrumqs@goodreads.com</v>
      </c>
      <c r="H966" t="str">
        <f>_xlfn.XLOOKUP(C966, customers!$A$1:$A$1001, customers!$G$1:$G$1001,,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4">
        <f>INDEX(products!$A$1:$G$49, MATCH(orders!$D966, products!$A$1:$A$49, 0), MATCH(orders!L$1, products!$A$1:$G$1, 0))</f>
        <v>4.4550000000000001</v>
      </c>
      <c r="M966" s="4">
        <f t="shared" si="45"/>
        <v>22.274999999999999</v>
      </c>
      <c r="N966" t="str">
        <f t="shared" si="46"/>
        <v>Excelsa</v>
      </c>
      <c r="O966" t="str">
        <f t="shared" si="47"/>
        <v>Light</v>
      </c>
      <c r="P966" t="str">
        <f>_xlfn.XLOOKUP(Orders[[#This Row],[Customer ID]], customers!$A$1:$A$1001, customers!$I$1:$I$1001,, 0)</f>
        <v>No</v>
      </c>
    </row>
    <row r="967" spans="1:16" x14ac:dyDescent="0.3">
      <c r="A967" t="s">
        <v>5944</v>
      </c>
      <c r="B967" s="3">
        <v>43724</v>
      </c>
      <c r="C967" t="s">
        <v>5945</v>
      </c>
      <c r="D967" t="s">
        <v>6138</v>
      </c>
      <c r="E967">
        <v>3</v>
      </c>
      <c r="F967" t="str">
        <f>_xlfn.XLOOKUP(C967,customers!$A$2:$A$1001,customers!$B$2:$B$1001,,0)</f>
        <v>Joey Jefferys</v>
      </c>
      <c r="G967" t="str">
        <f>IF(_xlfn.XLOOKUP(orders!C967,customers!A966:A1966,customers!C966:C1966,,0) = 0, "", _xlfn.XLOOKUP(orders!C967,customers!A966:A1966,customers!C966:C1966,,0))</f>
        <v>jjefferysqt@blog.com</v>
      </c>
      <c r="H967" t="str">
        <f>_xlfn.XLOOKUP(C967, customers!$A$1:$A$1001, customers!$G$1:$G$1001,,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4">
        <f>INDEX(products!$A$1:$G$49, MATCH(orders!$D967, products!$A$1:$A$49, 0), MATCH(orders!L$1, products!$A$1:$G$1, 0))</f>
        <v>9.9499999999999993</v>
      </c>
      <c r="M967" s="4">
        <f t="shared" si="45"/>
        <v>29.849999999999998</v>
      </c>
      <c r="N967" t="str">
        <f t="shared" si="46"/>
        <v>Robusta</v>
      </c>
      <c r="O967" t="str">
        <f t="shared" si="47"/>
        <v>Medium</v>
      </c>
      <c r="P967" t="str">
        <f>_xlfn.XLOOKUP(Orders[[#This Row],[Customer ID]], customers!$A$1:$A$1001, customers!$I$1:$I$1001,, 0)</f>
        <v>Yes</v>
      </c>
    </row>
    <row r="968" spans="1:16" x14ac:dyDescent="0.3">
      <c r="A968" t="s">
        <v>5949</v>
      </c>
      <c r="B968" s="3">
        <v>43491</v>
      </c>
      <c r="C968" t="s">
        <v>5950</v>
      </c>
      <c r="D968" t="s">
        <v>6176</v>
      </c>
      <c r="E968">
        <v>6</v>
      </c>
      <c r="F968" t="str">
        <f>_xlfn.XLOOKUP(C968,customers!$A$2:$A$1001,customers!$B$2:$B$1001,,0)</f>
        <v>Bearnard Wardell</v>
      </c>
      <c r="G968" t="str">
        <f>IF(_xlfn.XLOOKUP(orders!C968,customers!A967:A1967,customers!C967:C1967,,0) = 0, "", _xlfn.XLOOKUP(orders!C968,customers!A967:A1967,customers!C967:C1967,,0))</f>
        <v>bwardellqu@adobe.com</v>
      </c>
      <c r="H968" t="str">
        <f>_xlfn.XLOOKUP(C968, customers!$A$1:$A$1001, customers!$G$1:$G$1001,,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4">
        <f>INDEX(products!$A$1:$G$49, MATCH(orders!$D968, products!$A$1:$A$49, 0), MATCH(orders!L$1, products!$A$1:$G$1, 0))</f>
        <v>8.91</v>
      </c>
      <c r="M968" s="4">
        <f t="shared" si="45"/>
        <v>53.46</v>
      </c>
      <c r="N968" t="str">
        <f t="shared" si="46"/>
        <v>Excelsa</v>
      </c>
      <c r="O968" t="str">
        <f t="shared" si="47"/>
        <v>Light</v>
      </c>
      <c r="P968" t="str">
        <f>_xlfn.XLOOKUP(Orders[[#This Row],[Customer ID]], customers!$A$1:$A$1001, customers!$I$1:$I$1001,, 0)</f>
        <v>Yes</v>
      </c>
    </row>
    <row r="969" spans="1:16" x14ac:dyDescent="0.3">
      <c r="A969" t="s">
        <v>5955</v>
      </c>
      <c r="B969" s="3">
        <v>44246</v>
      </c>
      <c r="C969" t="s">
        <v>5956</v>
      </c>
      <c r="D969" t="s">
        <v>6163</v>
      </c>
      <c r="E969">
        <v>1</v>
      </c>
      <c r="F969" t="str">
        <f>_xlfn.XLOOKUP(C969,customers!$A$2:$A$1001,customers!$B$2:$B$1001,,0)</f>
        <v>Zeke Walisiak</v>
      </c>
      <c r="G969" t="str">
        <f>IF(_xlfn.XLOOKUP(orders!C969,customers!A968:A1968,customers!C968:C1968,,0) = 0, "", _xlfn.XLOOKUP(orders!C969,customers!A968:A1968,customers!C968:C1968,,0))</f>
        <v>zwalisiakqv@ucsd.edu</v>
      </c>
      <c r="H969" t="str">
        <f>_xlfn.XLOOKUP(C969, customers!$A$1:$A$1001, customers!$G$1:$G$1001,,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4">
        <f>INDEX(products!$A$1:$G$49, MATCH(orders!$D969, products!$A$1:$A$49, 0), MATCH(orders!L$1, products!$A$1:$G$1, 0))</f>
        <v>2.6849999999999996</v>
      </c>
      <c r="M969" s="4">
        <f t="shared" si="45"/>
        <v>2.6849999999999996</v>
      </c>
      <c r="N969" t="str">
        <f t="shared" si="46"/>
        <v>Robusta</v>
      </c>
      <c r="O969" t="str">
        <f t="shared" si="47"/>
        <v>Dark</v>
      </c>
      <c r="P969" t="str">
        <f>_xlfn.XLOOKUP(Orders[[#This Row],[Customer ID]], customers!$A$1:$A$1001, customers!$I$1:$I$1001,, 0)</f>
        <v>Yes</v>
      </c>
    </row>
    <row r="970" spans="1:16" x14ac:dyDescent="0.3">
      <c r="A970" t="s">
        <v>5961</v>
      </c>
      <c r="B970" s="3">
        <v>44642</v>
      </c>
      <c r="C970" t="s">
        <v>5962</v>
      </c>
      <c r="D970" t="s">
        <v>6174</v>
      </c>
      <c r="E970">
        <v>2</v>
      </c>
      <c r="F970" t="str">
        <f>_xlfn.XLOOKUP(C970,customers!$A$2:$A$1001,customers!$B$2:$B$1001,,0)</f>
        <v>Wiley Leopold</v>
      </c>
      <c r="G970" t="str">
        <f>IF(_xlfn.XLOOKUP(orders!C970,customers!A969:A1969,customers!C969:C1969,,0) = 0, "", _xlfn.XLOOKUP(orders!C970,customers!A969:A1969,customers!C969:C1969,,0))</f>
        <v>wleopoldqw@blogspot.com</v>
      </c>
      <c r="H970" t="str">
        <f>_xlfn.XLOOKUP(C970, customers!$A$1:$A$1001, customers!$G$1:$G$1001,,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4">
        <f>INDEX(products!$A$1:$G$49, MATCH(orders!$D970, products!$A$1:$A$49, 0), MATCH(orders!L$1, products!$A$1:$G$1, 0))</f>
        <v>2.9849999999999999</v>
      </c>
      <c r="M970" s="4">
        <f t="shared" si="45"/>
        <v>5.97</v>
      </c>
      <c r="N970" t="str">
        <f t="shared" si="46"/>
        <v>Robusta</v>
      </c>
      <c r="O970" t="str">
        <f t="shared" si="47"/>
        <v>Medium</v>
      </c>
      <c r="P970" t="str">
        <f>_xlfn.XLOOKUP(Orders[[#This Row],[Customer ID]], customers!$A$1:$A$1001, customers!$I$1:$I$1001,, 0)</f>
        <v>No</v>
      </c>
    </row>
    <row r="971" spans="1:16" x14ac:dyDescent="0.3">
      <c r="A971" t="s">
        <v>5967</v>
      </c>
      <c r="B971" s="3">
        <v>43649</v>
      </c>
      <c r="C971" t="s">
        <v>5968</v>
      </c>
      <c r="D971" t="s">
        <v>6143</v>
      </c>
      <c r="E971">
        <v>1</v>
      </c>
      <c r="F971" t="str">
        <f>_xlfn.XLOOKUP(C971,customers!$A$2:$A$1001,customers!$B$2:$B$1001,,0)</f>
        <v>Chiarra Shalders</v>
      </c>
      <c r="G971" t="str">
        <f>IF(_xlfn.XLOOKUP(orders!C971,customers!A970:A1970,customers!C970:C1970,,0) = 0, "", _xlfn.XLOOKUP(orders!C971,customers!A970:A1970,customers!C970:C1970,,0))</f>
        <v>cshaldersqx@cisco.com</v>
      </c>
      <c r="H971" t="str">
        <f>_xlfn.XLOOKUP(C971, customers!$A$1:$A$1001, customers!$G$1:$G$1001,,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4">
        <f>INDEX(products!$A$1:$G$49, MATCH(orders!$D971, products!$A$1:$A$49, 0), MATCH(orders!L$1, products!$A$1:$G$1, 0))</f>
        <v>12.95</v>
      </c>
      <c r="M971" s="4">
        <f t="shared" si="45"/>
        <v>12.95</v>
      </c>
      <c r="N971" t="str">
        <f t="shared" si="46"/>
        <v>Liberica</v>
      </c>
      <c r="O971" t="str">
        <f t="shared" si="47"/>
        <v>Dark</v>
      </c>
      <c r="P971" t="str">
        <f>_xlfn.XLOOKUP(Orders[[#This Row],[Customer ID]], customers!$A$1:$A$1001, customers!$I$1:$I$1001,, 0)</f>
        <v>Yes</v>
      </c>
    </row>
    <row r="972" spans="1:16" x14ac:dyDescent="0.3">
      <c r="A972" t="s">
        <v>5973</v>
      </c>
      <c r="B972" s="3">
        <v>43729</v>
      </c>
      <c r="C972" t="s">
        <v>5974</v>
      </c>
      <c r="D972" t="s">
        <v>6139</v>
      </c>
      <c r="E972">
        <v>1</v>
      </c>
      <c r="F972" t="str">
        <f>_xlfn.XLOOKUP(C972,customers!$A$2:$A$1001,customers!$B$2:$B$1001,,0)</f>
        <v>Sharl Southerill</v>
      </c>
      <c r="G972" t="str">
        <f>IF(_xlfn.XLOOKUP(orders!C972,customers!A971:A1971,customers!C971:C1971,,0) = 0, "", _xlfn.XLOOKUP(orders!C972,customers!A971:A1971,customers!C971:C1971,,0))</f>
        <v/>
      </c>
      <c r="H972" t="str">
        <f>_xlfn.XLOOKUP(C972, customers!$A$1:$A$1001, customers!$G$1:$G$1001,,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4">
        <f>INDEX(products!$A$1:$G$49, MATCH(orders!$D972, products!$A$1:$A$49, 0), MATCH(orders!L$1, products!$A$1:$G$1, 0))</f>
        <v>8.25</v>
      </c>
      <c r="M972" s="4">
        <f t="shared" si="45"/>
        <v>8.25</v>
      </c>
      <c r="N972" t="str">
        <f t="shared" si="46"/>
        <v>Excelsa</v>
      </c>
      <c r="O972" t="str">
        <f t="shared" si="47"/>
        <v>Medium</v>
      </c>
      <c r="P972" t="str">
        <f>_xlfn.XLOOKUP(Orders[[#This Row],[Customer ID]], customers!$A$1:$A$1001, customers!$I$1:$I$1001,, 0)</f>
        <v>No</v>
      </c>
    </row>
    <row r="973" spans="1:16" x14ac:dyDescent="0.3">
      <c r="A973" t="s">
        <v>5978</v>
      </c>
      <c r="B973" s="3">
        <v>43703</v>
      </c>
      <c r="C973" t="s">
        <v>5979</v>
      </c>
      <c r="D973" t="s">
        <v>6182</v>
      </c>
      <c r="E973">
        <v>5</v>
      </c>
      <c r="F973" t="str">
        <f>_xlfn.XLOOKUP(C973,customers!$A$2:$A$1001,customers!$B$2:$B$1001,,0)</f>
        <v>Noni Furber</v>
      </c>
      <c r="G973" t="str">
        <f>IF(_xlfn.XLOOKUP(orders!C973,customers!A972:A1972,customers!C972:C1972,,0) = 0, "", _xlfn.XLOOKUP(orders!C973,customers!A972:A1972,customers!C972:C1972,,0))</f>
        <v>nfurberqz@jugem.jp</v>
      </c>
      <c r="H973" t="str">
        <f>_xlfn.XLOOKUP(C973, customers!$A$1:$A$1001, customers!$G$1:$G$1001,,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4">
        <f>INDEX(products!$A$1:$G$49, MATCH(orders!$D973, products!$A$1:$A$49, 0), MATCH(orders!L$1, products!$A$1:$G$1, 0))</f>
        <v>29.784999999999997</v>
      </c>
      <c r="M973" s="4">
        <f t="shared" si="45"/>
        <v>148.92499999999998</v>
      </c>
      <c r="N973" t="str">
        <f t="shared" si="46"/>
        <v>Arabica</v>
      </c>
      <c r="O973" t="str">
        <f t="shared" si="47"/>
        <v>Light</v>
      </c>
      <c r="P973" t="str">
        <f>_xlfn.XLOOKUP(Orders[[#This Row],[Customer ID]], customers!$A$1:$A$1001, customers!$I$1:$I$1001,, 0)</f>
        <v>No</v>
      </c>
    </row>
    <row r="974" spans="1:16" x14ac:dyDescent="0.3">
      <c r="A974" t="s">
        <v>5984</v>
      </c>
      <c r="B974" s="3">
        <v>44411</v>
      </c>
      <c r="C974" t="s">
        <v>5985</v>
      </c>
      <c r="D974" t="s">
        <v>6182</v>
      </c>
      <c r="E974">
        <v>3</v>
      </c>
      <c r="F974" t="str">
        <f>_xlfn.XLOOKUP(C974,customers!$A$2:$A$1001,customers!$B$2:$B$1001,,0)</f>
        <v>Dinah Crutcher</v>
      </c>
      <c r="G974" t="str">
        <f>IF(_xlfn.XLOOKUP(orders!C974,customers!A973:A1973,customers!C973:C1973,,0) = 0, "", _xlfn.XLOOKUP(orders!C974,customers!A973:A1973,customers!C973:C1973,,0))</f>
        <v/>
      </c>
      <c r="H974" t="str">
        <f>_xlfn.XLOOKUP(C974, customers!$A$1:$A$1001, customers!$G$1:$G$1001,,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4">
        <f>INDEX(products!$A$1:$G$49, MATCH(orders!$D974, products!$A$1:$A$49, 0), MATCH(orders!L$1, products!$A$1:$G$1, 0))</f>
        <v>29.784999999999997</v>
      </c>
      <c r="M974" s="4">
        <f t="shared" si="45"/>
        <v>89.35499999999999</v>
      </c>
      <c r="N974" t="str">
        <f t="shared" si="46"/>
        <v>Arabica</v>
      </c>
      <c r="O974" t="str">
        <f t="shared" si="47"/>
        <v>Light</v>
      </c>
      <c r="P974" t="str">
        <f>_xlfn.XLOOKUP(Orders[[#This Row],[Customer ID]], customers!$A$1:$A$1001, customers!$I$1:$I$1001,, 0)</f>
        <v>Yes</v>
      </c>
    </row>
    <row r="975" spans="1:16" x14ac:dyDescent="0.3">
      <c r="A975" t="s">
        <v>5989</v>
      </c>
      <c r="B975" s="3">
        <v>44493</v>
      </c>
      <c r="C975" t="s">
        <v>5990</v>
      </c>
      <c r="D975" t="s">
        <v>6162</v>
      </c>
      <c r="E975">
        <v>6</v>
      </c>
      <c r="F975" t="str">
        <f>_xlfn.XLOOKUP(C975,customers!$A$2:$A$1001,customers!$B$2:$B$1001,,0)</f>
        <v>Charlean Keave</v>
      </c>
      <c r="G975" t="str">
        <f>IF(_xlfn.XLOOKUP(orders!C975,customers!A974:A1974,customers!C974:C1974,,0) = 0, "", _xlfn.XLOOKUP(orders!C975,customers!A974:A1974,customers!C974:C1974,,0))</f>
        <v>ckeaver1@ucoz.com</v>
      </c>
      <c r="H975" t="str">
        <f>_xlfn.XLOOKUP(C975, customers!$A$1:$A$1001, customers!$G$1:$G$1001,,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4">
        <f>INDEX(products!$A$1:$G$49, MATCH(orders!$D975, products!$A$1:$A$49, 0), MATCH(orders!L$1, products!$A$1:$G$1, 0))</f>
        <v>14.55</v>
      </c>
      <c r="M975" s="4">
        <f t="shared" si="45"/>
        <v>87.300000000000011</v>
      </c>
      <c r="N975" t="str">
        <f t="shared" si="46"/>
        <v>Liberica</v>
      </c>
      <c r="O975" t="str">
        <f t="shared" si="47"/>
        <v>Medium</v>
      </c>
      <c r="P975" t="str">
        <f>_xlfn.XLOOKUP(Orders[[#This Row],[Customer ID]], customers!$A$1:$A$1001, customers!$I$1:$I$1001,, 0)</f>
        <v>No</v>
      </c>
    </row>
    <row r="976" spans="1:16" x14ac:dyDescent="0.3">
      <c r="A976" t="s">
        <v>5995</v>
      </c>
      <c r="B976" s="3">
        <v>43556</v>
      </c>
      <c r="C976" t="s">
        <v>5996</v>
      </c>
      <c r="D976" t="s">
        <v>6172</v>
      </c>
      <c r="E976">
        <v>1</v>
      </c>
      <c r="F976" t="str">
        <f>_xlfn.XLOOKUP(C976,customers!$A$2:$A$1001,customers!$B$2:$B$1001,,0)</f>
        <v>Sada Roseborough</v>
      </c>
      <c r="G976" t="str">
        <f>IF(_xlfn.XLOOKUP(orders!C976,customers!A975:A1975,customers!C975:C1975,,0) = 0, "", _xlfn.XLOOKUP(orders!C976,customers!A975:A1975,customers!C975:C1975,,0))</f>
        <v>sroseboroughr2@virginia.edu</v>
      </c>
      <c r="H976" t="str">
        <f>_xlfn.XLOOKUP(C976, customers!$A$1:$A$1001, customers!$G$1:$G$1001,,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4">
        <f>INDEX(products!$A$1:$G$49, MATCH(orders!$D976, products!$A$1:$A$49, 0), MATCH(orders!L$1, products!$A$1:$G$1, 0))</f>
        <v>5.3699999999999992</v>
      </c>
      <c r="M976" s="4">
        <f t="shared" si="45"/>
        <v>5.3699999999999992</v>
      </c>
      <c r="N976" t="str">
        <f t="shared" si="46"/>
        <v>Robusta</v>
      </c>
      <c r="O976" t="str">
        <f t="shared" si="47"/>
        <v>Dark</v>
      </c>
      <c r="P976" t="str">
        <f>_xlfn.XLOOKUP(Orders[[#This Row],[Customer ID]], customers!$A$1:$A$1001, customers!$I$1:$I$1001,, 0)</f>
        <v>Yes</v>
      </c>
    </row>
    <row r="977" spans="1:16" x14ac:dyDescent="0.3">
      <c r="A977" t="s">
        <v>6001</v>
      </c>
      <c r="B977" s="3">
        <v>44538</v>
      </c>
      <c r="C977" t="s">
        <v>6002</v>
      </c>
      <c r="D977" t="s">
        <v>6154</v>
      </c>
      <c r="E977">
        <v>3</v>
      </c>
      <c r="F977" t="str">
        <f>_xlfn.XLOOKUP(C977,customers!$A$2:$A$1001,customers!$B$2:$B$1001,,0)</f>
        <v>Clayton Kingwell</v>
      </c>
      <c r="G977" t="str">
        <f>IF(_xlfn.XLOOKUP(orders!C977,customers!A976:A1976,customers!C976:C1976,,0) = 0, "", _xlfn.XLOOKUP(orders!C977,customers!A976:A1976,customers!C976:C1976,,0))</f>
        <v>ckingwellr3@squarespace.com</v>
      </c>
      <c r="H977" t="str">
        <f>_xlfn.XLOOKUP(C977, customers!$A$1:$A$1001, customers!$G$1:$G$1001,,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4">
        <f>INDEX(products!$A$1:$G$49, MATCH(orders!$D977, products!$A$1:$A$49, 0), MATCH(orders!L$1, products!$A$1:$G$1, 0))</f>
        <v>2.9849999999999999</v>
      </c>
      <c r="M977" s="4">
        <f t="shared" si="45"/>
        <v>8.9550000000000001</v>
      </c>
      <c r="N977" t="str">
        <f t="shared" si="46"/>
        <v>Arabica</v>
      </c>
      <c r="O977" t="str">
        <f t="shared" si="47"/>
        <v>Dark</v>
      </c>
      <c r="P977" t="str">
        <f>_xlfn.XLOOKUP(Orders[[#This Row],[Customer ID]], customers!$A$1:$A$1001, customers!$I$1:$I$1001,, 0)</f>
        <v>Yes</v>
      </c>
    </row>
    <row r="978" spans="1:16" x14ac:dyDescent="0.3">
      <c r="A978" t="s">
        <v>6007</v>
      </c>
      <c r="B978" s="3">
        <v>43643</v>
      </c>
      <c r="C978" t="s">
        <v>6008</v>
      </c>
      <c r="D978" t="s">
        <v>6142</v>
      </c>
      <c r="E978">
        <v>5</v>
      </c>
      <c r="F978" t="str">
        <f>_xlfn.XLOOKUP(C978,customers!$A$2:$A$1001,customers!$B$2:$B$1001,,0)</f>
        <v>Kacy Canto</v>
      </c>
      <c r="G978" t="str">
        <f>IF(_xlfn.XLOOKUP(orders!C978,customers!A977:A1977,customers!C977:C1977,,0) = 0, "", _xlfn.XLOOKUP(orders!C978,customers!A977:A1977,customers!C977:C1977,,0))</f>
        <v>kcantor4@gmpg.org</v>
      </c>
      <c r="H978" t="str">
        <f>_xlfn.XLOOKUP(C978, customers!$A$1:$A$1001, customers!$G$1:$G$1001,,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4">
        <f>INDEX(products!$A$1:$G$49, MATCH(orders!$D978, products!$A$1:$A$49, 0), MATCH(orders!L$1, products!$A$1:$G$1, 0))</f>
        <v>27.484999999999996</v>
      </c>
      <c r="M978" s="4">
        <f t="shared" si="45"/>
        <v>137.42499999999998</v>
      </c>
      <c r="N978" t="str">
        <f t="shared" si="46"/>
        <v>Robusta</v>
      </c>
      <c r="O978" t="str">
        <f t="shared" si="47"/>
        <v>Light</v>
      </c>
      <c r="P978" t="str">
        <f>_xlfn.XLOOKUP(Orders[[#This Row],[Customer ID]], customers!$A$1:$A$1001, customers!$I$1:$I$1001,, 0)</f>
        <v>Yes</v>
      </c>
    </row>
    <row r="979" spans="1:16" x14ac:dyDescent="0.3">
      <c r="A979" t="s">
        <v>6013</v>
      </c>
      <c r="B979" s="3">
        <v>44026</v>
      </c>
      <c r="C979" t="s">
        <v>6014</v>
      </c>
      <c r="D979" t="s">
        <v>6179</v>
      </c>
      <c r="E979">
        <v>5</v>
      </c>
      <c r="F979" t="str">
        <f>_xlfn.XLOOKUP(C979,customers!$A$2:$A$1001,customers!$B$2:$B$1001,,0)</f>
        <v>Mab Blakemore</v>
      </c>
      <c r="G979" t="str">
        <f>IF(_xlfn.XLOOKUP(orders!C979,customers!A978:A1978,customers!C978:C1978,,0) = 0, "", _xlfn.XLOOKUP(orders!C979,customers!A978:A1978,customers!C978:C1978,,0))</f>
        <v>mblakemorer5@nsw.gov.au</v>
      </c>
      <c r="H979" t="str">
        <f>_xlfn.XLOOKUP(C979, customers!$A$1:$A$1001, customers!$G$1:$G$1001,,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4">
        <f>INDEX(products!$A$1:$G$49, MATCH(orders!$D979, products!$A$1:$A$49, 0), MATCH(orders!L$1, products!$A$1:$G$1, 0))</f>
        <v>11.95</v>
      </c>
      <c r="M979" s="4">
        <f t="shared" si="45"/>
        <v>59.75</v>
      </c>
      <c r="N979" t="str">
        <f t="shared" si="46"/>
        <v>Robusta</v>
      </c>
      <c r="O979" t="str">
        <f t="shared" si="47"/>
        <v>Light</v>
      </c>
      <c r="P979" t="str">
        <f>_xlfn.XLOOKUP(Orders[[#This Row],[Customer ID]], customers!$A$1:$A$1001, customers!$I$1:$I$1001,, 0)</f>
        <v>No</v>
      </c>
    </row>
    <row r="980" spans="1:16" x14ac:dyDescent="0.3">
      <c r="A980" t="s">
        <v>6019</v>
      </c>
      <c r="B980" s="3">
        <v>43913</v>
      </c>
      <c r="C980" t="s">
        <v>5990</v>
      </c>
      <c r="D980" t="s">
        <v>6180</v>
      </c>
      <c r="E980">
        <v>3</v>
      </c>
      <c r="F980" t="str">
        <f>_xlfn.XLOOKUP(C980,customers!$A$2:$A$1001,customers!$B$2:$B$1001,,0)</f>
        <v>Charlean Keave</v>
      </c>
      <c r="G980" t="e">
        <f>IF(_xlfn.XLOOKUP(orders!C980,customers!A979:A1979,customers!C979:C1979,,0) = 0, "", _xlfn.XLOOKUP(orders!C980,customers!A979:A1979,customers!C979:C1979,,0))</f>
        <v>#N/A</v>
      </c>
      <c r="H980" t="str">
        <f>_xlfn.XLOOKUP(C980, customers!$A$1:$A$1001, customers!$G$1:$G$1001,,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4">
        <f>INDEX(products!$A$1:$G$49, MATCH(orders!$D980, products!$A$1:$A$49, 0), MATCH(orders!L$1, products!$A$1:$G$1, 0))</f>
        <v>7.77</v>
      </c>
      <c r="M980" s="4">
        <f t="shared" si="45"/>
        <v>23.31</v>
      </c>
      <c r="N980" t="str">
        <f t="shared" si="46"/>
        <v>Arabica</v>
      </c>
      <c r="O980" t="str">
        <f t="shared" si="47"/>
        <v>Light</v>
      </c>
      <c r="P980" t="str">
        <f>_xlfn.XLOOKUP(Orders[[#This Row],[Customer ID]], customers!$A$1:$A$1001, customers!$I$1:$I$1001,, 0)</f>
        <v>No</v>
      </c>
    </row>
    <row r="981" spans="1:16" x14ac:dyDescent="0.3">
      <c r="A981" t="s">
        <v>6025</v>
      </c>
      <c r="B981" s="3">
        <v>43856</v>
      </c>
      <c r="C981" t="s">
        <v>6026</v>
      </c>
      <c r="D981" t="s">
        <v>6172</v>
      </c>
      <c r="E981">
        <v>2</v>
      </c>
      <c r="F981" t="str">
        <f>_xlfn.XLOOKUP(C981,customers!$A$2:$A$1001,customers!$B$2:$B$1001,,0)</f>
        <v>Javier Causnett</v>
      </c>
      <c r="G981" t="str">
        <f>IF(_xlfn.XLOOKUP(orders!C981,customers!A980:A1980,customers!C980:C1980,,0) = 0, "", _xlfn.XLOOKUP(orders!C981,customers!A980:A1980,customers!C980:C1980,,0))</f>
        <v/>
      </c>
      <c r="H981" t="str">
        <f>_xlfn.XLOOKUP(C981, customers!$A$1:$A$1001, customers!$G$1:$G$1001,,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4">
        <f>INDEX(products!$A$1:$G$49, MATCH(orders!$D981, products!$A$1:$A$49, 0), MATCH(orders!L$1, products!$A$1:$G$1, 0))</f>
        <v>5.3699999999999992</v>
      </c>
      <c r="M981" s="4">
        <f t="shared" si="45"/>
        <v>10.739999999999998</v>
      </c>
      <c r="N981" t="str">
        <f t="shared" si="46"/>
        <v>Robusta</v>
      </c>
      <c r="O981" t="str">
        <f t="shared" si="47"/>
        <v>Dark</v>
      </c>
      <c r="P981" t="str">
        <f>_xlfn.XLOOKUP(Orders[[#This Row],[Customer ID]], customers!$A$1:$A$1001, customers!$I$1:$I$1001,, 0)</f>
        <v>No</v>
      </c>
    </row>
    <row r="982" spans="1:16" x14ac:dyDescent="0.3">
      <c r="A982" t="s">
        <v>6030</v>
      </c>
      <c r="B982" s="3">
        <v>43982</v>
      </c>
      <c r="C982" t="s">
        <v>6031</v>
      </c>
      <c r="D982" t="s">
        <v>6185</v>
      </c>
      <c r="E982">
        <v>6</v>
      </c>
      <c r="F982" t="str">
        <f>_xlfn.XLOOKUP(C982,customers!$A$2:$A$1001,customers!$B$2:$B$1001,,0)</f>
        <v>Demetris Micheli</v>
      </c>
      <c r="G982" t="str">
        <f>IF(_xlfn.XLOOKUP(orders!C982,customers!A981:A1981,customers!C981:C1981,,0) = 0, "", _xlfn.XLOOKUP(orders!C982,customers!A981:A1981,customers!C981:C1981,,0))</f>
        <v/>
      </c>
      <c r="H982" t="str">
        <f>_xlfn.XLOOKUP(C982, customers!$A$1:$A$1001, customers!$G$1:$G$1001,,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4">
        <f>INDEX(products!$A$1:$G$49, MATCH(orders!$D982, products!$A$1:$A$49, 0), MATCH(orders!L$1, products!$A$1:$G$1, 0))</f>
        <v>27.945</v>
      </c>
      <c r="M982" s="4">
        <f t="shared" si="45"/>
        <v>167.67000000000002</v>
      </c>
      <c r="N982" t="str">
        <f t="shared" si="46"/>
        <v>Excelsa</v>
      </c>
      <c r="O982" t="str">
        <f t="shared" si="47"/>
        <v>Dark</v>
      </c>
      <c r="P982" t="str">
        <f>_xlfn.XLOOKUP(Orders[[#This Row],[Customer ID]], customers!$A$1:$A$1001, customers!$I$1:$I$1001,, 0)</f>
        <v>Yes</v>
      </c>
    </row>
    <row r="983" spans="1:16" x14ac:dyDescent="0.3">
      <c r="A983" t="s">
        <v>6035</v>
      </c>
      <c r="B983" s="3">
        <v>44397</v>
      </c>
      <c r="C983" t="s">
        <v>6036</v>
      </c>
      <c r="D983" t="s">
        <v>6153</v>
      </c>
      <c r="E983">
        <v>6</v>
      </c>
      <c r="F983" t="str">
        <f>_xlfn.XLOOKUP(C983,customers!$A$2:$A$1001,customers!$B$2:$B$1001,,0)</f>
        <v>Chloette Bernardot</v>
      </c>
      <c r="G983" t="str">
        <f>IF(_xlfn.XLOOKUP(orders!C983,customers!A982:A1982,customers!C982:C1982,,0) = 0, "", _xlfn.XLOOKUP(orders!C983,customers!A982:A1982,customers!C982:C1982,,0))</f>
        <v>cbernardotr9@wix.com</v>
      </c>
      <c r="H983" t="str">
        <f>_xlfn.XLOOKUP(C983, customers!$A$1:$A$1001, customers!$G$1:$G$1001,,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4">
        <f>INDEX(products!$A$1:$G$49, MATCH(orders!$D983, products!$A$1:$A$49, 0), MATCH(orders!L$1, products!$A$1:$G$1, 0))</f>
        <v>3.645</v>
      </c>
      <c r="M983" s="4">
        <f t="shared" si="45"/>
        <v>21.87</v>
      </c>
      <c r="N983" t="str">
        <f t="shared" si="46"/>
        <v>Excelsa</v>
      </c>
      <c r="O983" t="str">
        <f t="shared" si="47"/>
        <v>Dark</v>
      </c>
      <c r="P983" t="str">
        <f>_xlfn.XLOOKUP(Orders[[#This Row],[Customer ID]], customers!$A$1:$A$1001, customers!$I$1:$I$1001,, 0)</f>
        <v>Yes</v>
      </c>
    </row>
    <row r="984" spans="1:16" x14ac:dyDescent="0.3">
      <c r="A984" t="s">
        <v>6041</v>
      </c>
      <c r="B984" s="3">
        <v>44785</v>
      </c>
      <c r="C984" t="s">
        <v>6042</v>
      </c>
      <c r="D984" t="s">
        <v>6179</v>
      </c>
      <c r="E984">
        <v>2</v>
      </c>
      <c r="F984" t="str">
        <f>_xlfn.XLOOKUP(C984,customers!$A$2:$A$1001,customers!$B$2:$B$1001,,0)</f>
        <v>Kim Kemery</v>
      </c>
      <c r="G984" t="str">
        <f>IF(_xlfn.XLOOKUP(orders!C984,customers!A983:A1983,customers!C983:C1983,,0) = 0, "", _xlfn.XLOOKUP(orders!C984,customers!A983:A1983,customers!C983:C1983,,0))</f>
        <v>kkemeryra@t.co</v>
      </c>
      <c r="H984" t="str">
        <f>_xlfn.XLOOKUP(C984, customers!$A$1:$A$1001, customers!$G$1:$G$1001,,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4">
        <f>INDEX(products!$A$1:$G$49, MATCH(orders!$D984, products!$A$1:$A$49, 0), MATCH(orders!L$1, products!$A$1:$G$1, 0))</f>
        <v>11.95</v>
      </c>
      <c r="M984" s="4">
        <f t="shared" si="45"/>
        <v>23.9</v>
      </c>
      <c r="N984" t="str">
        <f t="shared" si="46"/>
        <v>Robusta</v>
      </c>
      <c r="O984" t="str">
        <f t="shared" si="47"/>
        <v>Light</v>
      </c>
      <c r="P984" t="str">
        <f>_xlfn.XLOOKUP(Orders[[#This Row],[Customer ID]], customers!$A$1:$A$1001, customers!$I$1:$I$1001,, 0)</f>
        <v>Yes</v>
      </c>
    </row>
    <row r="985" spans="1:16" x14ac:dyDescent="0.3">
      <c r="A985" t="s">
        <v>6047</v>
      </c>
      <c r="B985" s="3">
        <v>43831</v>
      </c>
      <c r="C985" t="s">
        <v>6048</v>
      </c>
      <c r="D985" t="s">
        <v>6152</v>
      </c>
      <c r="E985">
        <v>2</v>
      </c>
      <c r="F985" t="str">
        <f>_xlfn.XLOOKUP(C985,customers!$A$2:$A$1001,customers!$B$2:$B$1001,,0)</f>
        <v>Fanchette Parlot</v>
      </c>
      <c r="G985" t="str">
        <f>IF(_xlfn.XLOOKUP(orders!C985,customers!A984:A1984,customers!C984:C1984,,0) = 0, "", _xlfn.XLOOKUP(orders!C985,customers!A984:A1984,customers!C984:C1984,,0))</f>
        <v>fparlotrb@forbes.com</v>
      </c>
      <c r="H985" t="str">
        <f>_xlfn.XLOOKUP(C985, customers!$A$1:$A$1001, customers!$G$1:$G$1001,,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4">
        <f>INDEX(products!$A$1:$G$49, MATCH(orders!$D985, products!$A$1:$A$49, 0), MATCH(orders!L$1, products!$A$1:$G$1, 0))</f>
        <v>3.375</v>
      </c>
      <c r="M985" s="4">
        <f t="shared" si="45"/>
        <v>6.75</v>
      </c>
      <c r="N985" t="str">
        <f t="shared" si="46"/>
        <v>Arabica</v>
      </c>
      <c r="O985" t="str">
        <f t="shared" si="47"/>
        <v>Medium</v>
      </c>
      <c r="P985" t="str">
        <f>_xlfn.XLOOKUP(Orders[[#This Row],[Customer ID]], customers!$A$1:$A$1001, customers!$I$1:$I$1001,, 0)</f>
        <v>Yes</v>
      </c>
    </row>
    <row r="986" spans="1:16" x14ac:dyDescent="0.3">
      <c r="A986" t="s">
        <v>6053</v>
      </c>
      <c r="B986" s="3">
        <v>44214</v>
      </c>
      <c r="C986" t="s">
        <v>6054</v>
      </c>
      <c r="D986" t="s">
        <v>6166</v>
      </c>
      <c r="E986">
        <v>1</v>
      </c>
      <c r="F986" t="str">
        <f>_xlfn.XLOOKUP(C986,customers!$A$2:$A$1001,customers!$B$2:$B$1001,,0)</f>
        <v>Ramon Cheak</v>
      </c>
      <c r="G986" t="str">
        <f>IF(_xlfn.XLOOKUP(orders!C986,customers!A985:A1985,customers!C985:C1985,,0) = 0, "", _xlfn.XLOOKUP(orders!C986,customers!A985:A1985,customers!C985:C1985,,0))</f>
        <v>rcheakrc@tripadvisor.com</v>
      </c>
      <c r="H986" t="str">
        <f>_xlfn.XLOOKUP(C986, customers!$A$1:$A$1001, customers!$G$1:$G$1001,,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4">
        <f>INDEX(products!$A$1:$G$49, MATCH(orders!$D986, products!$A$1:$A$49, 0), MATCH(orders!L$1, products!$A$1:$G$1, 0))</f>
        <v>31.624999999999996</v>
      </c>
      <c r="M986" s="4">
        <f t="shared" si="45"/>
        <v>31.624999999999996</v>
      </c>
      <c r="N986" t="str">
        <f t="shared" si="46"/>
        <v>Excelsa</v>
      </c>
      <c r="O986" t="str">
        <f t="shared" si="47"/>
        <v>Medium</v>
      </c>
      <c r="P986" t="str">
        <f>_xlfn.XLOOKUP(Orders[[#This Row],[Customer ID]], customers!$A$1:$A$1001, customers!$I$1:$I$1001,, 0)</f>
        <v>Yes</v>
      </c>
    </row>
    <row r="987" spans="1:16" x14ac:dyDescent="0.3">
      <c r="A987" t="s">
        <v>6058</v>
      </c>
      <c r="B987" s="3">
        <v>44561</v>
      </c>
      <c r="C987" t="s">
        <v>6059</v>
      </c>
      <c r="D987" t="s">
        <v>6179</v>
      </c>
      <c r="E987">
        <v>4</v>
      </c>
      <c r="F987" t="str">
        <f>_xlfn.XLOOKUP(C987,customers!$A$2:$A$1001,customers!$B$2:$B$1001,,0)</f>
        <v>Koressa O'Geneay</v>
      </c>
      <c r="G987" t="str">
        <f>IF(_xlfn.XLOOKUP(orders!C987,customers!A986:A1986,customers!C986:C1986,,0) = 0, "", _xlfn.XLOOKUP(orders!C987,customers!A986:A1986,customers!C986:C1986,,0))</f>
        <v>kogeneayrd@utexas.edu</v>
      </c>
      <c r="H987" t="str">
        <f>_xlfn.XLOOKUP(C987, customers!$A$1:$A$1001, customers!$G$1:$G$1001,,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4">
        <f>INDEX(products!$A$1:$G$49, MATCH(orders!$D987, products!$A$1:$A$49, 0), MATCH(orders!L$1, products!$A$1:$G$1, 0))</f>
        <v>11.95</v>
      </c>
      <c r="M987" s="4">
        <f t="shared" si="45"/>
        <v>47.8</v>
      </c>
      <c r="N987" t="str">
        <f t="shared" si="46"/>
        <v>Robusta</v>
      </c>
      <c r="O987" t="str">
        <f t="shared" si="47"/>
        <v>Light</v>
      </c>
      <c r="P987" t="str">
        <f>_xlfn.XLOOKUP(Orders[[#This Row],[Customer ID]], customers!$A$1:$A$1001, customers!$I$1:$I$1001,, 0)</f>
        <v>No</v>
      </c>
    </row>
    <row r="988" spans="1:16" x14ac:dyDescent="0.3">
      <c r="A988" t="s">
        <v>6064</v>
      </c>
      <c r="B988" s="3">
        <v>43955</v>
      </c>
      <c r="C988" t="s">
        <v>6065</v>
      </c>
      <c r="D988" t="s">
        <v>6181</v>
      </c>
      <c r="E988">
        <v>1</v>
      </c>
      <c r="F988" t="str">
        <f>_xlfn.XLOOKUP(C988,customers!$A$2:$A$1001,customers!$B$2:$B$1001,,0)</f>
        <v>Claudell Ayre</v>
      </c>
      <c r="G988" t="str">
        <f>IF(_xlfn.XLOOKUP(orders!C988,customers!A987:A1987,customers!C987:C1987,,0) = 0, "", _xlfn.XLOOKUP(orders!C988,customers!A987:A1987,customers!C987:C1987,,0))</f>
        <v>cayrere@symantec.com</v>
      </c>
      <c r="H988" t="str">
        <f>_xlfn.XLOOKUP(C988, customers!$A$1:$A$1001, customers!$G$1:$G$1001,,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4">
        <f>INDEX(products!$A$1:$G$49, MATCH(orders!$D988, products!$A$1:$A$49, 0), MATCH(orders!L$1, products!$A$1:$G$1, 0))</f>
        <v>33.464999999999996</v>
      </c>
      <c r="M988" s="4">
        <f t="shared" si="45"/>
        <v>33.464999999999996</v>
      </c>
      <c r="N988" t="str">
        <f t="shared" si="46"/>
        <v>Liberica</v>
      </c>
      <c r="O988" t="str">
        <f t="shared" si="47"/>
        <v>Medium</v>
      </c>
      <c r="P988" t="str">
        <f>_xlfn.XLOOKUP(Orders[[#This Row],[Customer ID]], customers!$A$1:$A$1001, customers!$I$1:$I$1001,, 0)</f>
        <v>No</v>
      </c>
    </row>
    <row r="989" spans="1:16" x14ac:dyDescent="0.3">
      <c r="A989" t="s">
        <v>6070</v>
      </c>
      <c r="B989" s="3">
        <v>44247</v>
      </c>
      <c r="C989" t="s">
        <v>6071</v>
      </c>
      <c r="D989" t="s">
        <v>6158</v>
      </c>
      <c r="E989">
        <v>5</v>
      </c>
      <c r="F989" t="str">
        <f>_xlfn.XLOOKUP(C989,customers!$A$2:$A$1001,customers!$B$2:$B$1001,,0)</f>
        <v>Lorianne Kyneton</v>
      </c>
      <c r="G989" t="str">
        <f>IF(_xlfn.XLOOKUP(orders!C989,customers!A988:A1988,customers!C988:C1988,,0) = 0, "", _xlfn.XLOOKUP(orders!C989,customers!A988:A1988,customers!C988:C1988,,0))</f>
        <v>lkynetonrf@macromedia.com</v>
      </c>
      <c r="H989" t="str">
        <f>_xlfn.XLOOKUP(C989, customers!$A$1:$A$1001, customers!$G$1:$G$1001,,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4">
        <f>INDEX(products!$A$1:$G$49, MATCH(orders!$D989, products!$A$1:$A$49, 0), MATCH(orders!L$1, products!$A$1:$G$1, 0))</f>
        <v>5.97</v>
      </c>
      <c r="M989" s="4">
        <f t="shared" si="45"/>
        <v>29.849999999999998</v>
      </c>
      <c r="N989" t="str">
        <f t="shared" si="46"/>
        <v>Arabica</v>
      </c>
      <c r="O989" t="str">
        <f t="shared" si="47"/>
        <v>Dark</v>
      </c>
      <c r="P989" t="str">
        <f>_xlfn.XLOOKUP(Orders[[#This Row],[Customer ID]], customers!$A$1:$A$1001, customers!$I$1:$I$1001,, 0)</f>
        <v>Yes</v>
      </c>
    </row>
    <row r="990" spans="1:16" x14ac:dyDescent="0.3">
      <c r="A990" t="s">
        <v>6076</v>
      </c>
      <c r="B990" s="3">
        <v>43897</v>
      </c>
      <c r="C990" t="s">
        <v>6077</v>
      </c>
      <c r="D990" t="s">
        <v>6138</v>
      </c>
      <c r="E990">
        <v>3</v>
      </c>
      <c r="F990" t="str">
        <f>_xlfn.XLOOKUP(C990,customers!$A$2:$A$1001,customers!$B$2:$B$1001,,0)</f>
        <v>Adele McFayden</v>
      </c>
      <c r="G990" t="str">
        <f>IF(_xlfn.XLOOKUP(orders!C990,customers!A989:A1989,customers!C989:C1989,,0) = 0, "", _xlfn.XLOOKUP(orders!C990,customers!A989:A1989,customers!C989:C1989,,0))</f>
        <v/>
      </c>
      <c r="H990" t="str">
        <f>_xlfn.XLOOKUP(C990, customers!$A$1:$A$1001, customers!$G$1:$G$1001,,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4">
        <f>INDEX(products!$A$1:$G$49, MATCH(orders!$D990, products!$A$1:$A$49, 0), MATCH(orders!L$1, products!$A$1:$G$1, 0))</f>
        <v>9.9499999999999993</v>
      </c>
      <c r="M990" s="4">
        <f t="shared" si="45"/>
        <v>29.849999999999998</v>
      </c>
      <c r="N990" t="str">
        <f t="shared" si="46"/>
        <v>Robusta</v>
      </c>
      <c r="O990" t="str">
        <f t="shared" si="47"/>
        <v>Medium</v>
      </c>
      <c r="P990" t="str">
        <f>_xlfn.XLOOKUP(Orders[[#This Row],[Customer ID]], customers!$A$1:$A$1001, customers!$I$1:$I$1001,, 0)</f>
        <v>Yes</v>
      </c>
    </row>
    <row r="991" spans="1:16" x14ac:dyDescent="0.3">
      <c r="A991" t="s">
        <v>6081</v>
      </c>
      <c r="B991" s="3">
        <v>43560</v>
      </c>
      <c r="C991" t="s">
        <v>6082</v>
      </c>
      <c r="D991" t="s">
        <v>6175</v>
      </c>
      <c r="E991">
        <v>6</v>
      </c>
      <c r="F991" t="str">
        <f>_xlfn.XLOOKUP(C991,customers!$A$2:$A$1001,customers!$B$2:$B$1001,,0)</f>
        <v>Herta Layne</v>
      </c>
      <c r="G991" t="str">
        <f>IF(_xlfn.XLOOKUP(orders!C991,customers!A990:A1990,customers!C990:C1990,,0) = 0, "", _xlfn.XLOOKUP(orders!C991,customers!A990:A1990,customers!C990:C1990,,0))</f>
        <v/>
      </c>
      <c r="H991" t="str">
        <f>_xlfn.XLOOKUP(C991, customers!$A$1:$A$1001, customers!$G$1:$G$1001,,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4">
        <f>INDEX(products!$A$1:$G$49, MATCH(orders!$D991, products!$A$1:$A$49, 0), MATCH(orders!L$1, products!$A$1:$G$1, 0))</f>
        <v>25.874999999999996</v>
      </c>
      <c r="M991" s="4">
        <f t="shared" si="45"/>
        <v>155.24999999999997</v>
      </c>
      <c r="N991" t="str">
        <f t="shared" si="46"/>
        <v>Arabica</v>
      </c>
      <c r="O991" t="str">
        <f t="shared" si="47"/>
        <v>Medium</v>
      </c>
      <c r="P991" t="str">
        <f>_xlfn.XLOOKUP(Orders[[#This Row],[Customer ID]], customers!$A$1:$A$1001, customers!$I$1:$I$1001,, 0)</f>
        <v>Yes</v>
      </c>
    </row>
    <row r="992" spans="1:16" x14ac:dyDescent="0.3">
      <c r="A992" t="s">
        <v>6086</v>
      </c>
      <c r="B992" s="3">
        <v>44718</v>
      </c>
      <c r="C992" t="s">
        <v>6118</v>
      </c>
      <c r="D992" t="s">
        <v>6153</v>
      </c>
      <c r="E992">
        <v>5</v>
      </c>
      <c r="F992" t="str">
        <f>_xlfn.XLOOKUP(C992,customers!$A$2:$A$1001,customers!$B$2:$B$1001,,0)</f>
        <v>Marguerite Graves</v>
      </c>
      <c r="G992" t="str">
        <f>IF(_xlfn.XLOOKUP(orders!C992,customers!A991:A1991,customers!C991:C1991,,0) = 0, "", _xlfn.XLOOKUP(orders!C992,customers!A991:A1991,customers!C991:C1991,,0))</f>
        <v/>
      </c>
      <c r="H992" t="str">
        <f>_xlfn.XLOOKUP(C992, customers!$A$1:$A$1001, customers!$G$1:$G$1001,,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4">
        <f>INDEX(products!$A$1:$G$49, MATCH(orders!$D992, products!$A$1:$A$49, 0), MATCH(orders!L$1, products!$A$1:$G$1, 0))</f>
        <v>3.645</v>
      </c>
      <c r="M992" s="4">
        <f t="shared" si="45"/>
        <v>18.225000000000001</v>
      </c>
      <c r="N992" t="str">
        <f t="shared" si="46"/>
        <v>Excelsa</v>
      </c>
      <c r="O992" t="str">
        <f t="shared" si="47"/>
        <v>Dark</v>
      </c>
      <c r="P992" t="str">
        <f>_xlfn.XLOOKUP(Orders[[#This Row],[Customer ID]], customers!$A$1:$A$1001, customers!$I$1:$I$1001,, 0)</f>
        <v>No</v>
      </c>
    </row>
    <row r="993" spans="1:16" x14ac:dyDescent="0.3">
      <c r="A993" t="s">
        <v>6086</v>
      </c>
      <c r="B993" s="3">
        <v>44718</v>
      </c>
      <c r="C993" t="s">
        <v>6118</v>
      </c>
      <c r="D993" t="s">
        <v>6169</v>
      </c>
      <c r="E993">
        <v>2</v>
      </c>
      <c r="F993" t="str">
        <f>_xlfn.XLOOKUP(C993,customers!$A$2:$A$1001,customers!$B$2:$B$1001,,0)</f>
        <v>Marguerite Graves</v>
      </c>
      <c r="G993" t="str">
        <f>IF(_xlfn.XLOOKUP(orders!C993,customers!A992:A1992,customers!C992:C1992,,0) = 0, "", _xlfn.XLOOKUP(orders!C993,customers!A992:A1992,customers!C992:C1992,,0))</f>
        <v/>
      </c>
      <c r="H993" t="str">
        <f>_xlfn.XLOOKUP(C993, customers!$A$1:$A$1001, customers!$G$1:$G$1001,,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4">
        <f>INDEX(products!$A$1:$G$49, MATCH(orders!$D993, products!$A$1:$A$49, 0), MATCH(orders!L$1, products!$A$1:$G$1, 0))</f>
        <v>7.77</v>
      </c>
      <c r="M993" s="4">
        <f t="shared" si="45"/>
        <v>15.54</v>
      </c>
      <c r="N993" t="str">
        <f t="shared" si="46"/>
        <v>Liberica</v>
      </c>
      <c r="O993" t="str">
        <f t="shared" si="47"/>
        <v>Dark</v>
      </c>
      <c r="P993" t="str">
        <f>_xlfn.XLOOKUP(Orders[[#This Row],[Customer ID]], customers!$A$1:$A$1001, customers!$I$1:$I$1001,, 0)</f>
        <v>No</v>
      </c>
    </row>
    <row r="994" spans="1:16" x14ac:dyDescent="0.3">
      <c r="A994" t="s">
        <v>6096</v>
      </c>
      <c r="B994" s="3">
        <v>44276</v>
      </c>
      <c r="C994" t="s">
        <v>6097</v>
      </c>
      <c r="D994" t="s">
        <v>6164</v>
      </c>
      <c r="E994">
        <v>3</v>
      </c>
      <c r="F994" t="str">
        <f>_xlfn.XLOOKUP(C994,customers!$A$2:$A$1001,customers!$B$2:$B$1001,,0)</f>
        <v>Desdemona Eye</v>
      </c>
      <c r="G994" t="str">
        <f>IF(_xlfn.XLOOKUP(orders!C994,customers!A993:A1993,customers!C993:C1993,,0) = 0, "", _xlfn.XLOOKUP(orders!C994,customers!A993:A1993,customers!C993:C1993,,0))</f>
        <v/>
      </c>
      <c r="H994" t="str">
        <f>_xlfn.XLOOKUP(C994, customers!$A$1:$A$1001, customers!$G$1:$G$1001,,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4">
        <f>INDEX(products!$A$1:$G$49, MATCH(orders!$D994, products!$A$1:$A$49, 0), MATCH(orders!L$1, products!$A$1:$G$1, 0))</f>
        <v>36.454999999999998</v>
      </c>
      <c r="M994" s="4">
        <f t="shared" si="45"/>
        <v>109.36499999999999</v>
      </c>
      <c r="N994" t="str">
        <f t="shared" si="46"/>
        <v>Liberica</v>
      </c>
      <c r="O994" t="str">
        <f t="shared" si="47"/>
        <v>Light</v>
      </c>
      <c r="P994" t="str">
        <f>_xlfn.XLOOKUP(Orders[[#This Row],[Customer ID]], customers!$A$1:$A$1001, customers!$I$1:$I$1001,, 0)</f>
        <v>No</v>
      </c>
    </row>
    <row r="995" spans="1:16" x14ac:dyDescent="0.3">
      <c r="A995" t="s">
        <v>6101</v>
      </c>
      <c r="B995" s="3">
        <v>44549</v>
      </c>
      <c r="C995" t="s">
        <v>6102</v>
      </c>
      <c r="D995" t="s">
        <v>6140</v>
      </c>
      <c r="E995">
        <v>6</v>
      </c>
      <c r="F995" t="str">
        <f>_xlfn.XLOOKUP(C995,customers!$A$2:$A$1001,customers!$B$2:$B$1001,,0)</f>
        <v>Margarette Sterland</v>
      </c>
      <c r="G995" t="str">
        <f>IF(_xlfn.XLOOKUP(orders!C995,customers!A994:A1994,customers!C994:C1994,,0) = 0, "", _xlfn.XLOOKUP(orders!C995,customers!A994:A1994,customers!C994:C1994,,0))</f>
        <v/>
      </c>
      <c r="H995" t="str">
        <f>_xlfn.XLOOKUP(C995, customers!$A$1:$A$1001, customers!$G$1:$G$1001,,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4">
        <f>INDEX(products!$A$1:$G$49, MATCH(orders!$D995, products!$A$1:$A$49, 0), MATCH(orders!L$1, products!$A$1:$G$1, 0))</f>
        <v>12.95</v>
      </c>
      <c r="M995" s="4">
        <f t="shared" si="45"/>
        <v>77.699999999999989</v>
      </c>
      <c r="N995" t="str">
        <f t="shared" si="46"/>
        <v>Arabica</v>
      </c>
      <c r="O995" t="str">
        <f t="shared" si="47"/>
        <v>Light</v>
      </c>
      <c r="P995" t="str">
        <f>_xlfn.XLOOKUP(Orders[[#This Row],[Customer ID]], customers!$A$1:$A$1001, customers!$I$1:$I$1001,, 0)</f>
        <v>No</v>
      </c>
    </row>
    <row r="996" spans="1:16" x14ac:dyDescent="0.3">
      <c r="A996" t="s">
        <v>6106</v>
      </c>
      <c r="B996" s="3">
        <v>44244</v>
      </c>
      <c r="C996" t="s">
        <v>6107</v>
      </c>
      <c r="D996" t="s">
        <v>6154</v>
      </c>
      <c r="E996">
        <v>3</v>
      </c>
      <c r="F996" t="str">
        <f>_xlfn.XLOOKUP(C996,customers!$A$2:$A$1001,customers!$B$2:$B$1001,,0)</f>
        <v>Catharine Scoines</v>
      </c>
      <c r="G996" t="str">
        <f>IF(_xlfn.XLOOKUP(orders!C996,customers!A995:A1995,customers!C995:C1995,,0) = 0, "", _xlfn.XLOOKUP(orders!C996,customers!A995:A1995,customers!C995:C1995,,0))</f>
        <v/>
      </c>
      <c r="H996" t="str">
        <f>_xlfn.XLOOKUP(C996, customers!$A$1:$A$1001, customers!$G$1:$G$1001,,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4">
        <f>INDEX(products!$A$1:$G$49, MATCH(orders!$D996, products!$A$1:$A$49, 0), MATCH(orders!L$1, products!$A$1:$G$1, 0))</f>
        <v>2.9849999999999999</v>
      </c>
      <c r="M996" s="4">
        <f t="shared" si="45"/>
        <v>8.9550000000000001</v>
      </c>
      <c r="N996" t="str">
        <f t="shared" si="46"/>
        <v>Arabica</v>
      </c>
      <c r="O996" t="str">
        <f t="shared" si="47"/>
        <v>Dark</v>
      </c>
      <c r="P996" t="str">
        <f>_xlfn.XLOOKUP(Orders[[#This Row],[Customer ID]], customers!$A$1:$A$1001, customers!$I$1:$I$1001,, 0)</f>
        <v>No</v>
      </c>
    </row>
    <row r="997" spans="1:16" x14ac:dyDescent="0.3">
      <c r="A997" t="s">
        <v>6111</v>
      </c>
      <c r="B997" s="3">
        <v>43836</v>
      </c>
      <c r="C997" t="s">
        <v>6112</v>
      </c>
      <c r="D997" t="s">
        <v>6142</v>
      </c>
      <c r="E997">
        <v>1</v>
      </c>
      <c r="F997" t="str">
        <f>_xlfn.XLOOKUP(C997,customers!$A$2:$A$1001,customers!$B$2:$B$1001,,0)</f>
        <v>Jennica Tewelson</v>
      </c>
      <c r="G997" t="str">
        <f>IF(_xlfn.XLOOKUP(orders!C997,customers!A996:A1996,customers!C996:C1996,,0) = 0, "", _xlfn.XLOOKUP(orders!C997,customers!A996:A1996,customers!C996:C1996,,0))</f>
        <v>jtewelsonrn@samsung.com</v>
      </c>
      <c r="H997" t="str">
        <f>_xlfn.XLOOKUP(C997, customers!$A$1:$A$1001, customers!$G$1:$G$1001,,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4">
        <f>INDEX(products!$A$1:$G$49, MATCH(orders!$D997, products!$A$1:$A$49, 0), MATCH(orders!L$1, products!$A$1:$G$1, 0))</f>
        <v>27.484999999999996</v>
      </c>
      <c r="M997" s="4">
        <f t="shared" si="45"/>
        <v>27.484999999999996</v>
      </c>
      <c r="N997" t="str">
        <f t="shared" si="46"/>
        <v>Robusta</v>
      </c>
      <c r="O997" t="str">
        <f t="shared" si="47"/>
        <v>Light</v>
      </c>
      <c r="P997" t="str">
        <f>_xlfn.XLOOKUP(Orders[[#This Row],[Customer ID]], customers!$A$1:$A$1001, customers!$I$1:$I$1001,, 0)</f>
        <v>No</v>
      </c>
    </row>
    <row r="998" spans="1:16" x14ac:dyDescent="0.3">
      <c r="A998" t="s">
        <v>6117</v>
      </c>
      <c r="B998" s="3">
        <v>44685</v>
      </c>
      <c r="C998" t="s">
        <v>6118</v>
      </c>
      <c r="D998" t="s">
        <v>6146</v>
      </c>
      <c r="E998">
        <v>5</v>
      </c>
      <c r="F998" t="str">
        <f>_xlfn.XLOOKUP(C998,customers!$A$2:$A$1001,customers!$B$2:$B$1001,,0)</f>
        <v>Marguerite Graves</v>
      </c>
      <c r="G998" t="str">
        <f>IF(_xlfn.XLOOKUP(orders!C998,customers!A997:A1997,customers!C997:C1997,,0) = 0, "", _xlfn.XLOOKUP(orders!C998,customers!A997:A1997,customers!C997:C1997,,0))</f>
        <v/>
      </c>
      <c r="H998" t="str">
        <f>_xlfn.XLOOKUP(C998, customers!$A$1:$A$1001, customers!$G$1:$G$1001,,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4">
        <f>INDEX(products!$A$1:$G$49, MATCH(orders!$D998, products!$A$1:$A$49, 0), MATCH(orders!L$1, products!$A$1:$G$1, 0))</f>
        <v>5.97</v>
      </c>
      <c r="M998" s="4">
        <f t="shared" si="45"/>
        <v>29.849999999999998</v>
      </c>
      <c r="N998" t="str">
        <f t="shared" si="46"/>
        <v>Robusta</v>
      </c>
      <c r="O998" t="str">
        <f t="shared" si="47"/>
        <v>Medium</v>
      </c>
      <c r="P998" t="str">
        <f>_xlfn.XLOOKUP(Orders[[#This Row],[Customer ID]], customers!$A$1:$A$1001, customers!$I$1:$I$1001,, 0)</f>
        <v>No</v>
      </c>
    </row>
    <row r="999" spans="1:16" x14ac:dyDescent="0.3">
      <c r="A999" t="s">
        <v>6122</v>
      </c>
      <c r="B999" s="3">
        <v>43749</v>
      </c>
      <c r="C999" t="s">
        <v>6118</v>
      </c>
      <c r="D999" t="s">
        <v>6157</v>
      </c>
      <c r="E999">
        <v>4</v>
      </c>
      <c r="F999" t="str">
        <f>_xlfn.XLOOKUP(C999,customers!$A$2:$A$1001,customers!$B$2:$B$1001,,0)</f>
        <v>Marguerite Graves</v>
      </c>
      <c r="G999" t="str">
        <f>IF(_xlfn.XLOOKUP(orders!C999,customers!A998:A1998,customers!C998:C1998,,0) = 0, "", _xlfn.XLOOKUP(orders!C999,customers!A998:A1998,customers!C998:C1998,,0))</f>
        <v/>
      </c>
      <c r="H999" t="str">
        <f>_xlfn.XLOOKUP(C999, customers!$A$1:$A$1001, customers!$G$1:$G$1001,,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4">
        <f>INDEX(products!$A$1:$G$49, MATCH(orders!$D999, products!$A$1:$A$49, 0), MATCH(orders!L$1, products!$A$1:$G$1, 0))</f>
        <v>6.75</v>
      </c>
      <c r="M999" s="4">
        <f t="shared" si="45"/>
        <v>27</v>
      </c>
      <c r="N999" t="str">
        <f t="shared" si="46"/>
        <v>Arabica</v>
      </c>
      <c r="O999" t="str">
        <f t="shared" si="47"/>
        <v>Medium</v>
      </c>
      <c r="P999" t="str">
        <f>_xlfn.XLOOKUP(Orders[[#This Row],[Customer ID]], customers!$A$1:$A$1001, customers!$I$1:$I$1001,, 0)</f>
        <v>No</v>
      </c>
    </row>
    <row r="1000" spans="1:16" x14ac:dyDescent="0.3">
      <c r="A1000" t="s">
        <v>6127</v>
      </c>
      <c r="B1000" s="3">
        <v>44411</v>
      </c>
      <c r="C1000" t="s">
        <v>6128</v>
      </c>
      <c r="D1000" t="s">
        <v>6147</v>
      </c>
      <c r="E1000">
        <v>1</v>
      </c>
      <c r="F1000" t="str">
        <f>_xlfn.XLOOKUP(C1000,customers!$A$2:$A$1001,customers!$B$2:$B$1001,,0)</f>
        <v>Nicolina Jenny</v>
      </c>
      <c r="G1000" t="str">
        <f>IF(_xlfn.XLOOKUP(orders!C1000,customers!A999:A1999,customers!C999:C1999,,0) = 0, "", _xlfn.XLOOKUP(orders!C1000,customers!A999:A1999,customers!C999:C1999,,0))</f>
        <v>njennyrq@bigcartel.com</v>
      </c>
      <c r="H1000" t="str">
        <f>_xlfn.XLOOKUP(C1000, customers!$A$1:$A$1001, customers!$G$1:$G$1001,,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4">
        <f>INDEX(products!$A$1:$G$49, MATCH(orders!$D1000, products!$A$1:$A$49, 0), MATCH(orders!L$1, products!$A$1:$G$1, 0))</f>
        <v>9.9499999999999993</v>
      </c>
      <c r="M1000" s="4">
        <f t="shared" si="45"/>
        <v>9.9499999999999993</v>
      </c>
      <c r="N1000" t="str">
        <f t="shared" si="46"/>
        <v>Arabica</v>
      </c>
      <c r="O1000" t="str">
        <f t="shared" si="47"/>
        <v>Dark</v>
      </c>
      <c r="P1000" t="str">
        <f>_xlfn.XLOOKUP(Orders[[#This Row],[Customer ID]], customers!$A$1:$A$1001, customers!$I$1:$I$1001,, 0)</f>
        <v>No</v>
      </c>
    </row>
    <row r="1001" spans="1:16" x14ac:dyDescent="0.3">
      <c r="A1001" t="s">
        <v>6133</v>
      </c>
      <c r="B1001" s="3">
        <v>44119</v>
      </c>
      <c r="C1001" t="s">
        <v>6134</v>
      </c>
      <c r="D1001" t="s">
        <v>6156</v>
      </c>
      <c r="E1001">
        <v>3</v>
      </c>
      <c r="F1001" t="str">
        <f>_xlfn.XLOOKUP(C1001,customers!$A$2:$A$1001,customers!$B$2:$B$1001,,0)</f>
        <v>Vidovic Antonelli</v>
      </c>
      <c r="G1001" t="str">
        <f>IF(_xlfn.XLOOKUP(orders!C1001,customers!A1000:A2000,customers!C1000:C2000,,0) = 0, "", _xlfn.XLOOKUP(orders!C1001,customers!A1000:A2000,customers!C1000:C2000,,0))</f>
        <v/>
      </c>
      <c r="H1001" t="str">
        <f>_xlfn.XLOOKUP(C1001, customers!$A$1:$A$1001, customers!$G$1:$G$1001,,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4">
        <f>INDEX(products!$A$1:$G$49, MATCH(orders!$D1001, products!$A$1:$A$49, 0), MATCH(orders!L$1, products!$A$1:$G$1, 0))</f>
        <v>4.125</v>
      </c>
      <c r="M1001" s="4">
        <f t="shared" si="45"/>
        <v>12.375</v>
      </c>
      <c r="N1001" t="str">
        <f t="shared" si="46"/>
        <v>Excelsa</v>
      </c>
      <c r="O1001" t="str">
        <f t="shared" si="47"/>
        <v>Medium</v>
      </c>
      <c r="P1001" t="str">
        <f>_xlfn.XLOOKUP(Orders[[#This Row],[Customer ID]], 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C1002" sqref="C100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Arslaan</dc:creator>
  <cp:keywords/>
  <dc:description/>
  <cp:lastModifiedBy>Gazanfer Sayed</cp:lastModifiedBy>
  <cp:revision/>
  <dcterms:created xsi:type="dcterms:W3CDTF">2022-11-26T09:51:45Z</dcterms:created>
  <dcterms:modified xsi:type="dcterms:W3CDTF">2024-06-15T10:49:55Z</dcterms:modified>
  <cp:category/>
  <cp:contentStatus/>
</cp:coreProperties>
</file>