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NIMROD\Downloads\"/>
    </mc:Choice>
  </mc:AlternateContent>
  <xr:revisionPtr revIDLastSave="0" documentId="13_ncr:1_{C8C42848-B912-4360-9CBC-412FDFF9ADC2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CNS-SSRISS" sheetId="1" r:id="rId1"/>
    <sheet name="-P0-2024-" sheetId="2" r:id="rId2"/>
    <sheet name="Presupuesto rebajado" sheetId="4" r:id="rId3"/>
    <sheet name="OBJ PRIORI" sheetId="3" r:id="rId4"/>
  </sheets>
  <definedNames>
    <definedName name="_xlnm._FilterDatabase" localSheetId="3" hidden="1">'OBJ PRIORI'!$A$2:$I$63</definedName>
    <definedName name="_xlnm.Print_Area" localSheetId="0">'CNS-SSRISS'!$A$1:$J$63</definedName>
    <definedName name="_xlnm.Print_Area" localSheetId="1">'-P0-2024-'!$A$1:$I$66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6" i="2" l="1"/>
  <c r="I61" i="2"/>
  <c r="G29" i="2" l="1"/>
  <c r="I27" i="2" l="1"/>
  <c r="I26" i="2"/>
  <c r="I18" i="2"/>
  <c r="I41" i="2"/>
  <c r="I43" i="2"/>
  <c r="I60" i="2" l="1"/>
  <c r="I59" i="2" l="1"/>
  <c r="M5" i="2" l="1"/>
  <c r="M11" i="2"/>
  <c r="O28" i="2" l="1"/>
  <c r="N28" i="2"/>
  <c r="L28" i="2" s="1"/>
  <c r="L25" i="2"/>
  <c r="L23" i="2"/>
  <c r="K28" i="2" l="1"/>
  <c r="K21" i="2"/>
  <c r="K19" i="2"/>
  <c r="K66" i="2" l="1"/>
  <c r="J23" i="1"/>
  <c r="K63" i="4" l="1"/>
  <c r="H62" i="4" l="1"/>
  <c r="G62" i="4"/>
  <c r="F62" i="4"/>
  <c r="E62" i="4"/>
  <c r="I61" i="4"/>
  <c r="I62" i="4" s="1"/>
  <c r="H60" i="4"/>
  <c r="G60" i="4"/>
  <c r="F60" i="4"/>
  <c r="E60" i="4"/>
  <c r="I59" i="4"/>
  <c r="I58" i="4"/>
  <c r="I57" i="4"/>
  <c r="I56" i="4"/>
  <c r="I55" i="4"/>
  <c r="I54" i="4"/>
  <c r="I53" i="4"/>
  <c r="I60" i="4" s="1"/>
  <c r="H52" i="4"/>
  <c r="G52" i="4"/>
  <c r="F52" i="4"/>
  <c r="E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52" i="4" s="1"/>
  <c r="E32" i="4"/>
  <c r="I31" i="4"/>
  <c r="I30" i="4"/>
  <c r="I29" i="4"/>
  <c r="H28" i="4"/>
  <c r="G28" i="4"/>
  <c r="F28" i="4"/>
  <c r="E28" i="4"/>
  <c r="I27" i="4"/>
  <c r="I26" i="4"/>
  <c r="I25" i="4"/>
  <c r="I24" i="4"/>
  <c r="I23" i="4"/>
  <c r="I22" i="4"/>
  <c r="I21" i="4"/>
  <c r="I20" i="4"/>
  <c r="I19" i="4"/>
  <c r="I18" i="4"/>
  <c r="I17" i="4"/>
  <c r="H16" i="4"/>
  <c r="G16" i="4"/>
  <c r="F16" i="4"/>
  <c r="D16" i="4"/>
  <c r="I15" i="4"/>
  <c r="E14" i="4"/>
  <c r="I14" i="4" s="1"/>
  <c r="E13" i="4"/>
  <c r="I13" i="4" s="1"/>
  <c r="E12" i="4"/>
  <c r="I12" i="4" s="1"/>
  <c r="E11" i="4"/>
  <c r="I11" i="4" s="1"/>
  <c r="E10" i="4"/>
  <c r="I10" i="4" s="1"/>
  <c r="E9" i="4"/>
  <c r="I9" i="4" s="1"/>
  <c r="E8" i="4"/>
  <c r="I8" i="4" s="1"/>
  <c r="E7" i="4"/>
  <c r="I7" i="4" s="1"/>
  <c r="E6" i="4"/>
  <c r="I6" i="4" s="1"/>
  <c r="I5" i="4"/>
  <c r="E4" i="4"/>
  <c r="E16" i="4" s="1"/>
  <c r="E63" i="4" s="1"/>
  <c r="H63" i="4" l="1"/>
  <c r="I28" i="4"/>
  <c r="F63" i="4"/>
  <c r="I63" i="4" s="1"/>
  <c r="G63" i="4"/>
  <c r="I4" i="4"/>
  <c r="I16" i="4" s="1"/>
  <c r="H61" i="3"/>
  <c r="G61" i="3"/>
  <c r="F61" i="3"/>
  <c r="E61" i="3"/>
  <c r="I60" i="3"/>
  <c r="I61" i="3" s="1"/>
  <c r="H59" i="3"/>
  <c r="G59" i="3"/>
  <c r="F59" i="3"/>
  <c r="E59" i="3"/>
  <c r="I58" i="3"/>
  <c r="I57" i="3"/>
  <c r="I56" i="3"/>
  <c r="I55" i="3"/>
  <c r="I54" i="3"/>
  <c r="I53" i="3"/>
  <c r="I52" i="3"/>
  <c r="H51" i="3"/>
  <c r="G51" i="3"/>
  <c r="F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E31" i="3"/>
  <c r="E51" i="3" s="1"/>
  <c r="I30" i="3"/>
  <c r="I29" i="3"/>
  <c r="I28" i="3"/>
  <c r="H27" i="3"/>
  <c r="G27" i="3"/>
  <c r="F27" i="3"/>
  <c r="E27" i="3"/>
  <c r="I26" i="3"/>
  <c r="I25" i="3"/>
  <c r="I24" i="3"/>
  <c r="I23" i="3"/>
  <c r="I22" i="3"/>
  <c r="I21" i="3"/>
  <c r="I20" i="3"/>
  <c r="I19" i="3"/>
  <c r="I18" i="3"/>
  <c r="I17" i="3"/>
  <c r="I16" i="3"/>
  <c r="H15" i="3"/>
  <c r="G15" i="3"/>
  <c r="F15" i="3"/>
  <c r="D15" i="3"/>
  <c r="I14" i="3"/>
  <c r="E13" i="3"/>
  <c r="I13" i="3" s="1"/>
  <c r="E12" i="3"/>
  <c r="I12" i="3" s="1"/>
  <c r="E11" i="3"/>
  <c r="I11" i="3" s="1"/>
  <c r="E10" i="3"/>
  <c r="I10" i="3" s="1"/>
  <c r="E9" i="3"/>
  <c r="I9" i="3" s="1"/>
  <c r="E8" i="3"/>
  <c r="I8" i="3" s="1"/>
  <c r="E7" i="3"/>
  <c r="I7" i="3" s="1"/>
  <c r="E6" i="3"/>
  <c r="I6" i="3" s="1"/>
  <c r="E5" i="3"/>
  <c r="I5" i="3" s="1"/>
  <c r="I4" i="3"/>
  <c r="E3" i="3"/>
  <c r="I3" i="3" s="1"/>
  <c r="I27" i="3" l="1"/>
  <c r="F62" i="3"/>
  <c r="G62" i="3"/>
  <c r="H62" i="3"/>
  <c r="I59" i="3"/>
  <c r="I15" i="3"/>
  <c r="E15" i="3"/>
  <c r="E62" i="3" s="1"/>
  <c r="I62" i="3" s="1"/>
  <c r="I31" i="3"/>
  <c r="I51" i="3" s="1"/>
  <c r="H65" i="2" l="1"/>
  <c r="G65" i="2"/>
  <c r="F65" i="2"/>
  <c r="E65" i="2"/>
  <c r="I64" i="2"/>
  <c r="I65" i="2" s="1"/>
  <c r="H63" i="2"/>
  <c r="G63" i="2"/>
  <c r="F63" i="2"/>
  <c r="E63" i="2"/>
  <c r="I62" i="2"/>
  <c r="I58" i="2"/>
  <c r="I57" i="2"/>
  <c r="I55" i="2"/>
  <c r="I54" i="2"/>
  <c r="H53" i="2"/>
  <c r="G53" i="2"/>
  <c r="F53" i="2"/>
  <c r="I52" i="2"/>
  <c r="I51" i="2"/>
  <c r="I50" i="2"/>
  <c r="I49" i="2"/>
  <c r="I48" i="2"/>
  <c r="I47" i="2"/>
  <c r="I46" i="2"/>
  <c r="I45" i="2"/>
  <c r="I44" i="2"/>
  <c r="I42" i="2"/>
  <c r="I40" i="2"/>
  <c r="I39" i="2"/>
  <c r="I38" i="2"/>
  <c r="I37" i="2"/>
  <c r="I36" i="2"/>
  <c r="I35" i="2"/>
  <c r="I34" i="2"/>
  <c r="E33" i="2"/>
  <c r="E53" i="2" s="1"/>
  <c r="I32" i="2"/>
  <c r="I31" i="2"/>
  <c r="I30" i="2"/>
  <c r="H29" i="2"/>
  <c r="F29" i="2"/>
  <c r="E29" i="2"/>
  <c r="I28" i="2"/>
  <c r="I25" i="2"/>
  <c r="I24" i="2"/>
  <c r="I23" i="2"/>
  <c r="I22" i="2"/>
  <c r="I21" i="2"/>
  <c r="I20" i="2"/>
  <c r="I19" i="2"/>
  <c r="I17" i="2"/>
  <c r="H16" i="2"/>
  <c r="G16" i="2"/>
  <c r="F16" i="2"/>
  <c r="D16" i="2"/>
  <c r="I15" i="2"/>
  <c r="E14" i="2"/>
  <c r="I14" i="2" s="1"/>
  <c r="E13" i="2"/>
  <c r="I13" i="2" s="1"/>
  <c r="E12" i="2"/>
  <c r="I12" i="2" s="1"/>
  <c r="E11" i="2"/>
  <c r="I11" i="2" s="1"/>
  <c r="E10" i="2"/>
  <c r="I10" i="2" s="1"/>
  <c r="E9" i="2"/>
  <c r="I9" i="2" s="1"/>
  <c r="E8" i="2"/>
  <c r="I8" i="2" s="1"/>
  <c r="E7" i="2"/>
  <c r="E6" i="2"/>
  <c r="I6" i="2" s="1"/>
  <c r="I5" i="2"/>
  <c r="E4" i="2"/>
  <c r="I4" i="2" s="1"/>
  <c r="G66" i="2" l="1"/>
  <c r="H66" i="2"/>
  <c r="E16" i="2"/>
  <c r="E66" i="2" s="1"/>
  <c r="F66" i="2"/>
  <c r="I29" i="2"/>
  <c r="I63" i="2"/>
  <c r="I7" i="2"/>
  <c r="I16" i="2" s="1"/>
  <c r="I33" i="2"/>
  <c r="I53" i="2" s="1"/>
  <c r="I66" i="2" l="1"/>
  <c r="I67" i="2" s="1"/>
  <c r="J10" i="1"/>
  <c r="J62" i="1"/>
  <c r="I62" i="1"/>
  <c r="H62" i="1"/>
  <c r="G62" i="1"/>
  <c r="F62" i="1"/>
  <c r="E62" i="1"/>
  <c r="J61" i="1"/>
  <c r="I60" i="1"/>
  <c r="H60" i="1"/>
  <c r="G60" i="1"/>
  <c r="F60" i="1"/>
  <c r="E60" i="1"/>
  <c r="J59" i="1"/>
  <c r="J58" i="1"/>
  <c r="J57" i="1"/>
  <c r="J56" i="1"/>
  <c r="J55" i="1"/>
  <c r="J54" i="1"/>
  <c r="J53" i="1"/>
  <c r="I52" i="1"/>
  <c r="H52" i="1"/>
  <c r="G52" i="1"/>
  <c r="F52" i="1"/>
  <c r="E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I28" i="1"/>
  <c r="H28" i="1"/>
  <c r="G28" i="1"/>
  <c r="F28" i="1"/>
  <c r="E28" i="1"/>
  <c r="J27" i="1"/>
  <c r="J26" i="1"/>
  <c r="J25" i="1"/>
  <c r="J24" i="1"/>
  <c r="J22" i="1"/>
  <c r="J21" i="1"/>
  <c r="J20" i="1"/>
  <c r="J19" i="1"/>
  <c r="J18" i="1"/>
  <c r="J17" i="1"/>
  <c r="I16" i="1"/>
  <c r="H16" i="1"/>
  <c r="G16" i="1"/>
  <c r="F16" i="1"/>
  <c r="E16" i="1"/>
  <c r="D16" i="1"/>
  <c r="J15" i="1"/>
  <c r="J14" i="1"/>
  <c r="J13" i="1"/>
  <c r="J12" i="1"/>
  <c r="J11" i="1"/>
  <c r="J9" i="1"/>
  <c r="J8" i="1"/>
  <c r="J7" i="1"/>
  <c r="J6" i="1"/>
  <c r="J5" i="1"/>
  <c r="J4" i="1"/>
  <c r="G63" i="1" l="1"/>
  <c r="H63" i="1"/>
  <c r="J16" i="1"/>
  <c r="I63" i="1"/>
  <c r="J52" i="1"/>
  <c r="J28" i="1"/>
  <c r="F63" i="1"/>
  <c r="E63" i="1"/>
  <c r="J60" i="1"/>
  <c r="J63" i="1" l="1"/>
</calcChain>
</file>

<file path=xl/sharedStrings.xml><?xml version="1.0" encoding="utf-8"?>
<sst xmlns="http://schemas.openxmlformats.org/spreadsheetml/2006/main" count="819" uniqueCount="144">
  <si>
    <t>OBJETO DE GASTO</t>
  </si>
  <si>
    <t>DESRICIÓN</t>
  </si>
  <si>
    <t>BENEFICIARIO TRANSFERENCIA</t>
  </si>
  <si>
    <t>Monto Aprobado Ministro</t>
  </si>
  <si>
    <t>SSRISS</t>
  </si>
  <si>
    <t>CNS</t>
  </si>
  <si>
    <t>VIH</t>
  </si>
  <si>
    <t>MALARIA</t>
  </si>
  <si>
    <t>TUBERCULOSIS</t>
  </si>
  <si>
    <t>TOTAL</t>
  </si>
  <si>
    <t>11100</t>
  </si>
  <si>
    <t xml:space="preserve"> Sueldos Básicos</t>
  </si>
  <si>
    <t>0000 - SIN-TRF</t>
  </si>
  <si>
    <t>11400</t>
  </si>
  <si>
    <t xml:space="preserve"> Adicionales</t>
  </si>
  <si>
    <t>11510</t>
  </si>
  <si>
    <t xml:space="preserve"> Decimotercer Mes</t>
  </si>
  <si>
    <t xml:space="preserve"> Decimocuarto Mes</t>
  </si>
  <si>
    <t>11600</t>
  </si>
  <si>
    <t xml:space="preserve"> Complementos</t>
  </si>
  <si>
    <t>11710</t>
  </si>
  <si>
    <t xml:space="preserve"> Contribuciones al Instituto Nacional de Jubilaciones y Pensiones de los Empleados y Funcionarios de</t>
  </si>
  <si>
    <t>11750</t>
  </si>
  <si>
    <t xml:space="preserve"> Contribuciones para Seguro Social</t>
  </si>
  <si>
    <t>12100</t>
  </si>
  <si>
    <t>12410</t>
  </si>
  <si>
    <t>12420</t>
  </si>
  <si>
    <t>12550</t>
  </si>
  <si>
    <t>14100</t>
  </si>
  <si>
    <t xml:space="preserve"> Horas Extraordinarias</t>
  </si>
  <si>
    <t>TOTAL GRUPO 100</t>
  </si>
  <si>
    <t>23100</t>
  </si>
  <si>
    <t xml:space="preserve"> Mantenimiento y Reparación de Edificios y Locales</t>
  </si>
  <si>
    <t>23200</t>
  </si>
  <si>
    <t xml:space="preserve"> Mantenimiento y Reparación de Equipos y Medios de Transporte</t>
  </si>
  <si>
    <t>23330</t>
  </si>
  <si>
    <t xml:space="preserve"> Mantenimiento y Reparación de Equipos Sanitarios y de Laboratorio</t>
  </si>
  <si>
    <t>23350</t>
  </si>
  <si>
    <t xml:space="preserve"> Mantenimiento y Reparación de Equipo para Computación</t>
  </si>
  <si>
    <t>25100</t>
  </si>
  <si>
    <t xml:space="preserve"> Servicio de Transporte</t>
  </si>
  <si>
    <t>25700</t>
  </si>
  <si>
    <t xml:space="preserve"> Servicio de Internet</t>
  </si>
  <si>
    <t>26110</t>
  </si>
  <si>
    <t xml:space="preserve"> Pasajes Nacionales</t>
  </si>
  <si>
    <t>26120</t>
  </si>
  <si>
    <t xml:space="preserve"> Pasajes al Exterior</t>
  </si>
  <si>
    <t>26210</t>
  </si>
  <si>
    <t xml:space="preserve"> Viáticos Nacionales</t>
  </si>
  <si>
    <t>26220</t>
  </si>
  <si>
    <t xml:space="preserve"> Viáticos al Exterior</t>
  </si>
  <si>
    <t>29100</t>
  </si>
  <si>
    <t xml:space="preserve"> Ceremonial y Protocolo</t>
  </si>
  <si>
    <t>TOTAL GRUPO 200</t>
  </si>
  <si>
    <t>31110</t>
  </si>
  <si>
    <t xml:space="preserve"> Productos Alimenticios Y Bebidas</t>
  </si>
  <si>
    <t>32310</t>
  </si>
  <si>
    <t xml:space="preserve"> Prendas de Vestir</t>
  </si>
  <si>
    <t>32400</t>
  </si>
  <si>
    <t xml:space="preserve"> Calzados</t>
  </si>
  <si>
    <t>33100</t>
  </si>
  <si>
    <t xml:space="preserve"> Productos De Papel Y CartóN</t>
  </si>
  <si>
    <t>33300</t>
  </si>
  <si>
    <t xml:space="preserve"> Productos de Artes Gráficas</t>
  </si>
  <si>
    <t>34400</t>
  </si>
  <si>
    <t xml:space="preserve"> Llantas y Cámaras de Aire</t>
  </si>
  <si>
    <t>35210</t>
  </si>
  <si>
    <t xml:space="preserve"> Productos Farmacéuticos y Medicinales Varios</t>
  </si>
  <si>
    <t>35230</t>
  </si>
  <si>
    <t xml:space="preserve"> Antirretrovirales</t>
  </si>
  <si>
    <t>35251</t>
  </si>
  <si>
    <t xml:space="preserve"> Reactivos</t>
  </si>
  <si>
    <t>35252</t>
  </si>
  <si>
    <t xml:space="preserve"> Reactivos VIH/SIDA</t>
  </si>
  <si>
    <t>35400</t>
  </si>
  <si>
    <t xml:space="preserve"> Insecticidas, Fumigantes y Otros</t>
  </si>
  <si>
    <t>35610</t>
  </si>
  <si>
    <t xml:space="preserve"> Gasolina</t>
  </si>
  <si>
    <t>35620</t>
  </si>
  <si>
    <t xml:space="preserve"> Diesel</t>
  </si>
  <si>
    <t>35650</t>
  </si>
  <si>
    <t xml:space="preserve"> Aceites y Grasas Lubricantes</t>
  </si>
  <si>
    <t>35800</t>
  </si>
  <si>
    <t xml:space="preserve"> Productos de Material Plástico</t>
  </si>
  <si>
    <t>38100</t>
  </si>
  <si>
    <t xml:space="preserve"> Material De Defensa Y  Seguridad</t>
  </si>
  <si>
    <t>39100</t>
  </si>
  <si>
    <t xml:space="preserve"> Elementos de Limpieza y Aseo Personal</t>
  </si>
  <si>
    <t>39200</t>
  </si>
  <si>
    <t xml:space="preserve"> Utiles de Escritorio, Oficina y Enseñanza</t>
  </si>
  <si>
    <t>39300</t>
  </si>
  <si>
    <t xml:space="preserve"> Utiles y Materiales Eléctricos</t>
  </si>
  <si>
    <t>39520</t>
  </si>
  <si>
    <t xml:space="preserve"> Instrumental y Material para Laboratorio</t>
  </si>
  <si>
    <t>39530</t>
  </si>
  <si>
    <t xml:space="preserve"> Material Médico Quirúrgico Menor</t>
  </si>
  <si>
    <t>39540</t>
  </si>
  <si>
    <t xml:space="preserve"> Otro Instrumental, Accesorios y Material Médico</t>
  </si>
  <si>
    <t>39600</t>
  </si>
  <si>
    <t xml:space="preserve"> Repuestos y Accesorios</t>
  </si>
  <si>
    <t>TOTAL GRUPO 300</t>
  </si>
  <si>
    <t>42110</t>
  </si>
  <si>
    <t xml:space="preserve"> Muebles Varios de Oficina</t>
  </si>
  <si>
    <t>42120</t>
  </si>
  <si>
    <t xml:space="preserve"> Equipos Varios de Oficina</t>
  </si>
  <si>
    <t>42220</t>
  </si>
  <si>
    <t xml:space="preserve"> Maquinaria y Equipo de Producción Agropecuaria y Forestal</t>
  </si>
  <si>
    <t>42310</t>
  </si>
  <si>
    <t xml:space="preserve"> Equipo de Transporte Terrestre para Personas</t>
  </si>
  <si>
    <t>42420</t>
  </si>
  <si>
    <t xml:space="preserve"> Equipo de Laboratorio Médico</t>
  </si>
  <si>
    <t>42600</t>
  </si>
  <si>
    <t xml:space="preserve"> Equipos para Computación</t>
  </si>
  <si>
    <t>45100</t>
  </si>
  <si>
    <t xml:space="preserve"> Aplicaciones Informáticas</t>
  </si>
  <si>
    <t>TOTAL GRUPO 400</t>
  </si>
  <si>
    <t>51240</t>
  </si>
  <si>
    <t xml:space="preserve"> Beneficios Especiales</t>
  </si>
  <si>
    <t>TOTAL GRUPO 500</t>
  </si>
  <si>
    <t>TOTAL PRESUPUESTO</t>
  </si>
  <si>
    <t>UE 58 Subsecretaria de Redes Integradas en Servicios de Salud</t>
  </si>
  <si>
    <t>DESCRIPCIÓN</t>
  </si>
  <si>
    <t>Observaciones: Los procesos asignados  a cada tecnico pueden variar depediendo la necesidad y la urgencia que se pueda Presentar.</t>
  </si>
  <si>
    <t>Ax´el- Maria fernanda</t>
  </si>
  <si>
    <t>Josias</t>
  </si>
  <si>
    <t>Nimrod</t>
  </si>
  <si>
    <t>Graciela</t>
  </si>
  <si>
    <t>Lucy, Jessy, Waleska</t>
  </si>
  <si>
    <t>Josias/Nimrod</t>
  </si>
  <si>
    <t>Graciela/Josias/Nimrod</t>
  </si>
  <si>
    <t>Josias-Nimrod-Graciela</t>
  </si>
  <si>
    <t>Mario-Josias</t>
  </si>
  <si>
    <t>Responsables</t>
  </si>
  <si>
    <t>Plan de Sostenibilidad VIH-Malaria-Tuberculosis</t>
  </si>
  <si>
    <t>UE 58: Subsecretaria de Redes Integradas en Servicios de Salud</t>
  </si>
  <si>
    <t xml:space="preserve"> Contribuciones al Instituto Nacional de Jubilaciones y Pensiones de los Empleados </t>
  </si>
  <si>
    <t>Comprometido TB</t>
  </si>
  <si>
    <t>PO2024***</t>
  </si>
  <si>
    <t>Ahorros TB</t>
  </si>
  <si>
    <t>Ahorro</t>
  </si>
  <si>
    <t>Equipo de Comunicación</t>
  </si>
  <si>
    <t xml:space="preserve"> </t>
  </si>
  <si>
    <t>Tasas</t>
  </si>
  <si>
    <t>Electrodomésticos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</si>
</sst>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L-480A]* #,##0.00_-;\-[$L-480A]* #,##0.00_-;_-[$L-480A]* &quot;-&quot;??_-;_-@_-"/>
    <numFmt numFmtId="165" formatCode="_-[$L-480A]* #,##0_-;\-[$L-480A]* #,##0_-;_-[$L-480A]* &quot;-&quot;??_-;_-@_-"/>
  </numFmts>
  <fonts count="1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</font>
    <font>
      <b/>
      <sz val="14"/>
      <name val="Calibri"/>
      <family val="2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0000"/>
      <name val="Calibri"/>
      <family val="2"/>
    </font>
    <font>
      <b/>
      <sz val="20"/>
      <name val="Calibri"/>
      <family val="2"/>
    </font>
    <font>
      <sz val="20"/>
      <color theme="1"/>
      <name val="Calibri"/>
      <family val="2"/>
    </font>
    <font>
      <b/>
      <sz val="22"/>
      <color theme="1"/>
      <name val="Calibri"/>
      <family val="2"/>
      <scheme val="minor"/>
    </font>
    <font>
      <b/>
      <sz val="22"/>
      <color rgb="FF000000"/>
      <name val="Calibri"/>
      <family val="2"/>
    </font>
    <font>
      <b/>
      <sz val="22"/>
      <name val="Calibri"/>
      <family val="2"/>
    </font>
    <font>
      <sz val="2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8EA9DB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64" fontId="2" fillId="2" borderId="1" xfId="0" applyNumberFormat="1" applyFont="1" applyFill="1" applyBorder="1"/>
    <xf numFmtId="165" fontId="2" fillId="4" borderId="1" xfId="0" applyNumberFormat="1" applyFont="1" applyFill="1" applyBorder="1"/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3" fillId="0" borderId="0" xfId="0" applyFont="1"/>
    <xf numFmtId="164" fontId="4" fillId="0" borderId="1" xfId="0" applyNumberFormat="1" applyFont="1" applyBorder="1" applyAlignment="1">
      <alignment horizontal="left"/>
    </xf>
    <xf numFmtId="164" fontId="4" fillId="0" borderId="1" xfId="0" applyNumberFormat="1" applyFont="1" applyBorder="1" applyAlignment="1">
      <alignment horizontal="left" wrapText="1"/>
    </xf>
    <xf numFmtId="164" fontId="4" fillId="0" borderId="1" xfId="0" applyNumberFormat="1" applyFont="1" applyBorder="1"/>
    <xf numFmtId="164" fontId="2" fillId="4" borderId="1" xfId="0" applyNumberFormat="1" applyFont="1" applyFill="1" applyBorder="1"/>
    <xf numFmtId="164" fontId="5" fillId="2" borderId="1" xfId="0" applyNumberFormat="1" applyFont="1" applyFill="1" applyBorder="1" applyAlignment="1">
      <alignment horizontal="center"/>
    </xf>
    <xf numFmtId="164" fontId="4" fillId="5" borderId="1" xfId="0" applyNumberFormat="1" applyFont="1" applyFill="1" applyBorder="1"/>
    <xf numFmtId="164" fontId="4" fillId="0" borderId="3" xfId="0" applyNumberFormat="1" applyFont="1" applyBorder="1"/>
    <xf numFmtId="164" fontId="2" fillId="2" borderId="1" xfId="0" applyNumberFormat="1" applyFont="1" applyFill="1" applyBorder="1" applyAlignment="1">
      <alignment horizontal="center"/>
    </xf>
    <xf numFmtId="0" fontId="7" fillId="0" borderId="0" xfId="0" applyFont="1"/>
    <xf numFmtId="164" fontId="8" fillId="2" borderId="1" xfId="0" applyNumberFormat="1" applyFont="1" applyFill="1" applyBorder="1" applyAlignment="1">
      <alignment horizontal="center"/>
    </xf>
    <xf numFmtId="164" fontId="9" fillId="2" borderId="1" xfId="0" applyNumberFormat="1" applyFont="1" applyFill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164" fontId="10" fillId="0" borderId="1" xfId="0" applyNumberFormat="1" applyFont="1" applyBorder="1" applyAlignment="1">
      <alignment horizontal="left"/>
    </xf>
    <xf numFmtId="164" fontId="10" fillId="0" borderId="1" xfId="0" applyNumberFormat="1" applyFont="1" applyBorder="1"/>
    <xf numFmtId="164" fontId="10" fillId="0" borderId="3" xfId="0" applyNumberFormat="1" applyFont="1" applyBorder="1"/>
    <xf numFmtId="0" fontId="7" fillId="0" borderId="1" xfId="0" applyFont="1" applyBorder="1"/>
    <xf numFmtId="1" fontId="10" fillId="0" borderId="1" xfId="0" applyNumberFormat="1" applyFont="1" applyBorder="1" applyAlignment="1">
      <alignment horizontal="center"/>
    </xf>
    <xf numFmtId="164" fontId="10" fillId="0" borderId="1" xfId="0" applyNumberFormat="1" applyFont="1" applyBorder="1" applyAlignment="1">
      <alignment horizontal="left" wrapText="1"/>
    </xf>
    <xf numFmtId="164" fontId="8" fillId="2" borderId="1" xfId="0" applyNumberFormat="1" applyFont="1" applyFill="1" applyBorder="1"/>
    <xf numFmtId="164" fontId="10" fillId="5" borderId="1" xfId="0" applyNumberFormat="1" applyFont="1" applyFill="1" applyBorder="1"/>
    <xf numFmtId="164" fontId="8" fillId="4" borderId="1" xfId="0" applyNumberFormat="1" applyFont="1" applyFill="1" applyBorder="1"/>
    <xf numFmtId="165" fontId="8" fillId="4" borderId="1" xfId="0" applyNumberFormat="1" applyFont="1" applyFill="1" applyBorder="1"/>
    <xf numFmtId="0" fontId="6" fillId="0" borderId="0" xfId="0" applyFont="1"/>
    <xf numFmtId="164" fontId="10" fillId="7" borderId="1" xfId="0" applyNumberFormat="1" applyFont="1" applyFill="1" applyBorder="1"/>
    <xf numFmtId="164" fontId="8" fillId="2" borderId="4" xfId="0" applyNumberFormat="1" applyFont="1" applyFill="1" applyBorder="1" applyAlignment="1">
      <alignment horizontal="center"/>
    </xf>
    <xf numFmtId="0" fontId="7" fillId="0" borderId="4" xfId="0" applyFont="1" applyBorder="1"/>
    <xf numFmtId="164" fontId="8" fillId="2" borderId="4" xfId="0" applyNumberFormat="1" applyFont="1" applyFill="1" applyBorder="1"/>
    <xf numFmtId="164" fontId="10" fillId="0" borderId="0" xfId="0" applyNumberFormat="1" applyFont="1"/>
    <xf numFmtId="164" fontId="12" fillId="2" borderId="1" xfId="0" applyNumberFormat="1" applyFont="1" applyFill="1" applyBorder="1" applyAlignment="1">
      <alignment horizontal="center"/>
    </xf>
    <xf numFmtId="164" fontId="13" fillId="2" borderId="1" xfId="0" applyNumberFormat="1" applyFont="1" applyFill="1" applyBorder="1" applyAlignment="1">
      <alignment horizontal="center"/>
    </xf>
    <xf numFmtId="164" fontId="14" fillId="0" borderId="1" xfId="0" applyNumberFormat="1" applyFont="1" applyBorder="1" applyAlignment="1">
      <alignment horizontal="center"/>
    </xf>
    <xf numFmtId="164" fontId="14" fillId="0" borderId="1" xfId="0" applyNumberFormat="1" applyFont="1" applyBorder="1" applyAlignment="1">
      <alignment horizontal="left"/>
    </xf>
    <xf numFmtId="164" fontId="14" fillId="0" borderId="1" xfId="0" applyNumberFormat="1" applyFont="1" applyBorder="1"/>
    <xf numFmtId="164" fontId="14" fillId="0" borderId="3" xfId="0" applyNumberFormat="1" applyFont="1" applyBorder="1"/>
    <xf numFmtId="1" fontId="14" fillId="0" borderId="1" xfId="0" applyNumberFormat="1" applyFont="1" applyBorder="1" applyAlignment="1">
      <alignment horizontal="center"/>
    </xf>
    <xf numFmtId="164" fontId="14" fillId="0" borderId="1" xfId="0" applyNumberFormat="1" applyFont="1" applyBorder="1" applyAlignment="1">
      <alignment horizontal="left" wrapText="1"/>
    </xf>
    <xf numFmtId="164" fontId="12" fillId="2" borderId="1" xfId="0" applyNumberFormat="1" applyFont="1" applyFill="1" applyBorder="1"/>
    <xf numFmtId="164" fontId="14" fillId="5" borderId="1" xfId="0" applyNumberFormat="1" applyFont="1" applyFill="1" applyBorder="1"/>
    <xf numFmtId="164" fontId="12" fillId="4" borderId="1" xfId="0" applyNumberFormat="1" applyFont="1" applyFill="1" applyBorder="1"/>
    <xf numFmtId="165" fontId="12" fillId="4" borderId="1" xfId="0" applyNumberFormat="1" applyFont="1" applyFill="1" applyBorder="1"/>
    <xf numFmtId="164" fontId="4" fillId="3" borderId="1" xfId="0" applyNumberFormat="1" applyFont="1" applyFill="1" applyBorder="1"/>
    <xf numFmtId="164" fontId="4" fillId="8" borderId="1" xfId="0" applyNumberFormat="1" applyFont="1" applyFill="1" applyBorder="1"/>
    <xf numFmtId="164" fontId="7" fillId="0" borderId="0" xfId="0" applyNumberFormat="1" applyFont="1"/>
    <xf numFmtId="0" fontId="14" fillId="0" borderId="1" xfId="0" applyFont="1" applyBorder="1" applyAlignment="1">
      <alignment horizontal="center"/>
    </xf>
    <xf numFmtId="165" fontId="7" fillId="0" borderId="0" xfId="0" applyNumberFormat="1" applyFont="1"/>
    <xf numFmtId="0" fontId="11" fillId="6" borderId="7" xfId="0" applyFont="1" applyFill="1" applyBorder="1" applyAlignment="1">
      <alignment horizontal="center"/>
    </xf>
    <xf numFmtId="0" fontId="11" fillId="6" borderId="0" xfId="0" applyFont="1" applyFill="1" applyAlignment="1">
      <alignment horizontal="center"/>
    </xf>
    <xf numFmtId="0" fontId="11" fillId="6" borderId="8" xfId="0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12" fillId="2" borderId="1" xfId="0" applyNumberFormat="1" applyFont="1" applyFill="1" applyBorder="1" applyAlignment="1">
      <alignment horizontal="center"/>
    </xf>
    <xf numFmtId="164" fontId="12" fillId="4" borderId="1" xfId="0" applyNumberFormat="1" applyFont="1" applyFill="1" applyBorder="1" applyAlignment="1">
      <alignment horizontal="center"/>
    </xf>
    <xf numFmtId="0" fontId="11" fillId="6" borderId="2" xfId="0" applyFont="1" applyFill="1" applyBorder="1" applyAlignment="1">
      <alignment horizontal="center"/>
    </xf>
    <xf numFmtId="0" fontId="11" fillId="6" borderId="4" xfId="0" applyFont="1" applyFill="1" applyBorder="1" applyAlignment="1">
      <alignment horizontal="center"/>
    </xf>
    <xf numFmtId="0" fontId="11" fillId="6" borderId="5" xfId="0" applyFont="1" applyFill="1" applyBorder="1" applyAlignment="1">
      <alignment horizontal="center"/>
    </xf>
    <xf numFmtId="0" fontId="11" fillId="6" borderId="6" xfId="0" applyFont="1" applyFill="1" applyBorder="1" applyAlignment="1">
      <alignment horizontal="center"/>
    </xf>
    <xf numFmtId="164" fontId="8" fillId="2" borderId="1" xfId="0" applyNumberFormat="1" applyFont="1" applyFill="1" applyBorder="1" applyAlignment="1">
      <alignment horizontal="center"/>
    </xf>
    <xf numFmtId="164" fontId="8" fillId="4" borderId="1" xfId="0" applyNumberFormat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6" fillId="6" borderId="5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4" fillId="0" borderId="1" xfId="0" applyNumberFormat="1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63"/>
  <sheetViews>
    <sheetView view="pageBreakPreview" zoomScale="71" zoomScaleNormal="72" zoomScaleSheetLayoutView="83" zoomScalePageLayoutView="76" workbookViewId="0">
      <selection activeCell="B24" sqref="B24"/>
    </sheetView>
  </sheetViews>
  <sheetFormatPr baseColWidth="10" defaultColWidth="11.5703125" defaultRowHeight="18.75" x14ac:dyDescent="0.3"/>
  <cols>
    <col min="1" max="1" width="22" style="1" customWidth="1"/>
    <col min="2" max="2" width="106.28515625" style="1" customWidth="1"/>
    <col min="3" max="3" width="31.28515625" style="1" hidden="1" customWidth="1"/>
    <col min="4" max="4" width="27.28515625" style="1" hidden="1" customWidth="1"/>
    <col min="5" max="5" width="26.28515625" style="1" bestFit="1" customWidth="1"/>
    <col min="6" max="6" width="25" style="1" bestFit="1" customWidth="1"/>
    <col min="7" max="7" width="26.28515625" style="1" bestFit="1" customWidth="1"/>
    <col min="8" max="8" width="25" style="1" bestFit="1" customWidth="1"/>
    <col min="9" max="9" width="28" style="1" bestFit="1" customWidth="1"/>
    <col min="10" max="10" width="26.7109375" style="1" bestFit="1" customWidth="1"/>
    <col min="11" max="16384" width="11.5703125" style="1"/>
  </cols>
  <sheetData>
    <row r="1" spans="1:11" s="15" customFormat="1" ht="28.5" x14ac:dyDescent="0.45">
      <c r="A1" s="52" t="s">
        <v>134</v>
      </c>
      <c r="B1" s="53"/>
      <c r="C1" s="53"/>
      <c r="D1" s="53"/>
      <c r="E1" s="53"/>
      <c r="F1" s="53"/>
      <c r="G1" s="53"/>
      <c r="H1" s="53"/>
      <c r="I1" s="53"/>
      <c r="J1" s="54"/>
      <c r="K1" s="39"/>
    </row>
    <row r="2" spans="1:11" s="15" customFormat="1" ht="28.5" x14ac:dyDescent="0.45">
      <c r="A2" s="55" t="s">
        <v>133</v>
      </c>
      <c r="B2" s="55"/>
      <c r="C2" s="55"/>
      <c r="D2" s="55"/>
      <c r="E2" s="55"/>
      <c r="F2" s="55"/>
      <c r="G2" s="55"/>
      <c r="H2" s="55"/>
      <c r="I2" s="55"/>
      <c r="J2" s="55"/>
      <c r="K2" s="39"/>
    </row>
    <row r="3" spans="1:11" x14ac:dyDescent="0.3">
      <c r="A3" s="14" t="s">
        <v>0</v>
      </c>
      <c r="B3" s="14" t="s">
        <v>1</v>
      </c>
      <c r="C3" s="14" t="s">
        <v>2</v>
      </c>
      <c r="D3" s="14" t="s">
        <v>3</v>
      </c>
      <c r="E3" s="11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x14ac:dyDescent="0.3">
      <c r="A4" s="4" t="s">
        <v>10</v>
      </c>
      <c r="B4" s="7" t="s">
        <v>11</v>
      </c>
      <c r="C4" s="9" t="s">
        <v>12</v>
      </c>
      <c r="D4" s="9">
        <v>111754498</v>
      </c>
      <c r="E4" s="9">
        <v>107840478.48815149</v>
      </c>
      <c r="F4" s="9">
        <v>3914019.511848514</v>
      </c>
      <c r="G4" s="9">
        <v>0</v>
      </c>
      <c r="H4" s="9">
        <v>0</v>
      </c>
      <c r="I4" s="9">
        <v>0</v>
      </c>
      <c r="J4" s="9">
        <f>SUM(E4:I4)</f>
        <v>111754498</v>
      </c>
    </row>
    <row r="5" spans="1:11" x14ac:dyDescent="0.3">
      <c r="A5" s="4" t="s">
        <v>13</v>
      </c>
      <c r="B5" s="7" t="s">
        <v>14</v>
      </c>
      <c r="C5" s="9" t="s">
        <v>12</v>
      </c>
      <c r="D5" s="9">
        <v>10404570</v>
      </c>
      <c r="E5" s="9">
        <v>6586922</v>
      </c>
      <c r="F5" s="9">
        <v>0</v>
      </c>
      <c r="G5" s="9">
        <v>1415947</v>
      </c>
      <c r="H5" s="9">
        <v>2401701</v>
      </c>
      <c r="I5" s="9">
        <v>0</v>
      </c>
      <c r="J5" s="9">
        <f t="shared" ref="J5:J14" si="0">SUM(E5:I5)</f>
        <v>10404570</v>
      </c>
    </row>
    <row r="6" spans="1:11" x14ac:dyDescent="0.3">
      <c r="A6" s="4" t="s">
        <v>15</v>
      </c>
      <c r="B6" s="7" t="s">
        <v>16</v>
      </c>
      <c r="C6" s="9" t="s">
        <v>12</v>
      </c>
      <c r="D6" s="9">
        <v>9312952</v>
      </c>
      <c r="E6" s="9">
        <v>8986779.0288692452</v>
      </c>
      <c r="F6" s="9">
        <v>326172.97113075445</v>
      </c>
      <c r="G6" s="9">
        <v>0</v>
      </c>
      <c r="H6" s="9">
        <v>0</v>
      </c>
      <c r="I6" s="9">
        <v>0</v>
      </c>
      <c r="J6" s="9">
        <f t="shared" si="0"/>
        <v>9312952</v>
      </c>
    </row>
    <row r="7" spans="1:11" x14ac:dyDescent="0.3">
      <c r="A7" s="5">
        <v>11520</v>
      </c>
      <c r="B7" s="7" t="s">
        <v>17</v>
      </c>
      <c r="C7" s="9" t="s">
        <v>12</v>
      </c>
      <c r="D7" s="9">
        <v>9312952</v>
      </c>
      <c r="E7" s="9">
        <v>8986779.0288692452</v>
      </c>
      <c r="F7" s="9">
        <v>326172.97113075445</v>
      </c>
      <c r="G7" s="9">
        <v>0</v>
      </c>
      <c r="H7" s="9">
        <v>0</v>
      </c>
      <c r="I7" s="9">
        <v>0</v>
      </c>
      <c r="J7" s="9">
        <f t="shared" si="0"/>
        <v>9312952</v>
      </c>
    </row>
    <row r="8" spans="1:11" x14ac:dyDescent="0.3">
      <c r="A8" s="4" t="s">
        <v>18</v>
      </c>
      <c r="B8" s="7" t="s">
        <v>19</v>
      </c>
      <c r="C8" s="9" t="s">
        <v>12</v>
      </c>
      <c r="D8" s="9">
        <v>9312952</v>
      </c>
      <c r="E8" s="9">
        <v>8986779.0288692452</v>
      </c>
      <c r="F8" s="9">
        <v>326172.97113075445</v>
      </c>
      <c r="G8" s="9">
        <v>0</v>
      </c>
      <c r="H8" s="9">
        <v>0</v>
      </c>
      <c r="I8" s="9">
        <v>0</v>
      </c>
      <c r="J8" s="9">
        <f t="shared" si="0"/>
        <v>9312952</v>
      </c>
    </row>
    <row r="9" spans="1:11" x14ac:dyDescent="0.3">
      <c r="A9" s="4" t="s">
        <v>20</v>
      </c>
      <c r="B9" s="7" t="s">
        <v>21</v>
      </c>
      <c r="C9" s="9" t="s">
        <v>12</v>
      </c>
      <c r="D9" s="9">
        <v>16204493</v>
      </c>
      <c r="E9" s="9">
        <v>15636955.188076692</v>
      </c>
      <c r="F9" s="9">
        <v>567537.81192330807</v>
      </c>
      <c r="G9" s="9">
        <v>0</v>
      </c>
      <c r="H9" s="9">
        <v>0</v>
      </c>
      <c r="I9" s="9">
        <v>0</v>
      </c>
      <c r="J9" s="9">
        <f t="shared" si="0"/>
        <v>16204493</v>
      </c>
    </row>
    <row r="10" spans="1:11" x14ac:dyDescent="0.3">
      <c r="A10" s="4" t="s">
        <v>22</v>
      </c>
      <c r="B10" s="7" t="s">
        <v>23</v>
      </c>
      <c r="C10" s="9" t="s">
        <v>12</v>
      </c>
      <c r="D10" s="9">
        <v>2526467</v>
      </c>
      <c r="E10" s="9">
        <v>2413928.5900470153</v>
      </c>
      <c r="F10" s="9">
        <v>112538.40995298482</v>
      </c>
      <c r="G10" s="9">
        <v>0</v>
      </c>
      <c r="H10" s="9">
        <v>0</v>
      </c>
      <c r="I10" s="9">
        <v>0</v>
      </c>
      <c r="J10" s="9">
        <f>SUM(E10:I10)</f>
        <v>2526467</v>
      </c>
    </row>
    <row r="11" spans="1:11" x14ac:dyDescent="0.3">
      <c r="A11" s="4" t="s">
        <v>24</v>
      </c>
      <c r="B11" s="7" t="s">
        <v>11</v>
      </c>
      <c r="C11" s="9" t="s">
        <v>12</v>
      </c>
      <c r="D11" s="9">
        <v>101081376</v>
      </c>
      <c r="E11" s="9">
        <v>1585516.4214801094</v>
      </c>
      <c r="F11" s="9">
        <v>21057949.02559815</v>
      </c>
      <c r="G11" s="9">
        <v>33492707.074623749</v>
      </c>
      <c r="H11" s="9">
        <v>22525775.143026218</v>
      </c>
      <c r="I11" s="9">
        <v>22419428.335271772</v>
      </c>
      <c r="J11" s="9">
        <f t="shared" si="0"/>
        <v>101081376</v>
      </c>
    </row>
    <row r="12" spans="1:11" x14ac:dyDescent="0.3">
      <c r="A12" s="4" t="s">
        <v>25</v>
      </c>
      <c r="B12" s="7" t="s">
        <v>16</v>
      </c>
      <c r="C12" s="9" t="s">
        <v>12</v>
      </c>
      <c r="D12" s="9">
        <v>8423448</v>
      </c>
      <c r="E12" s="9">
        <v>129691.81074862847</v>
      </c>
      <c r="F12" s="9">
        <v>555526.64963330363</v>
      </c>
      <c r="G12" s="9">
        <v>3920756.9196697501</v>
      </c>
      <c r="H12" s="9">
        <v>2177469.3869859301</v>
      </c>
      <c r="I12" s="9">
        <v>1640003.2329623846</v>
      </c>
      <c r="J12" s="9">
        <f t="shared" si="0"/>
        <v>8423447.9999999963</v>
      </c>
    </row>
    <row r="13" spans="1:11" x14ac:dyDescent="0.3">
      <c r="A13" s="4" t="s">
        <v>26</v>
      </c>
      <c r="B13" s="7" t="s">
        <v>17</v>
      </c>
      <c r="C13" s="9" t="s">
        <v>12</v>
      </c>
      <c r="D13" s="9">
        <v>8423448</v>
      </c>
      <c r="E13" s="9">
        <v>129691.81074862847</v>
      </c>
      <c r="F13" s="9">
        <v>555526.64963330363</v>
      </c>
      <c r="G13" s="9">
        <v>3920756.9196697501</v>
      </c>
      <c r="H13" s="9">
        <v>2177469.3869859301</v>
      </c>
      <c r="I13" s="9">
        <v>1640003.2329623846</v>
      </c>
      <c r="J13" s="9">
        <f t="shared" si="0"/>
        <v>8423447.9999999963</v>
      </c>
    </row>
    <row r="14" spans="1:11" x14ac:dyDescent="0.3">
      <c r="A14" s="4" t="s">
        <v>27</v>
      </c>
      <c r="B14" s="7" t="s">
        <v>23</v>
      </c>
      <c r="C14" s="9" t="s">
        <v>12</v>
      </c>
      <c r="D14" s="9">
        <v>4609930</v>
      </c>
      <c r="E14" s="9">
        <v>538975.29415224155</v>
      </c>
      <c r="F14" s="9">
        <v>89829.663073200034</v>
      </c>
      <c r="G14" s="9">
        <v>1344618.39193048</v>
      </c>
      <c r="H14" s="9">
        <v>2636506.6508440785</v>
      </c>
      <c r="I14" s="9">
        <v>0</v>
      </c>
      <c r="J14" s="9">
        <f t="shared" si="0"/>
        <v>4609930</v>
      </c>
    </row>
    <row r="15" spans="1:11" x14ac:dyDescent="0.3">
      <c r="A15" s="4" t="s">
        <v>28</v>
      </c>
      <c r="B15" s="7" t="s">
        <v>29</v>
      </c>
      <c r="C15" s="9" t="s">
        <v>12</v>
      </c>
      <c r="D15" s="9">
        <v>261508</v>
      </c>
      <c r="E15" s="9">
        <v>261508</v>
      </c>
      <c r="F15" s="9">
        <v>0</v>
      </c>
      <c r="G15" s="9">
        <v>0</v>
      </c>
      <c r="H15" s="9">
        <v>0</v>
      </c>
      <c r="I15" s="9">
        <v>0</v>
      </c>
      <c r="J15" s="9">
        <f>SUM(E15:I15)</f>
        <v>261508</v>
      </c>
    </row>
    <row r="16" spans="1:11" x14ac:dyDescent="0.3">
      <c r="A16" s="57" t="s">
        <v>30</v>
      </c>
      <c r="B16" s="57"/>
      <c r="C16" s="2"/>
      <c r="D16" s="2">
        <f>SUM(D4:D15)</f>
        <v>291628594</v>
      </c>
      <c r="E16" s="2">
        <f>SUM(E4:E15)</f>
        <v>162084004.69001254</v>
      </c>
      <c r="F16" s="2">
        <f t="shared" ref="F16:I16" si="1">SUM(F4:F15)</f>
        <v>27831446.635055028</v>
      </c>
      <c r="G16" s="2">
        <f t="shared" si="1"/>
        <v>44094786.305893727</v>
      </c>
      <c r="H16" s="2">
        <f t="shared" si="1"/>
        <v>31918921.567842159</v>
      </c>
      <c r="I16" s="2">
        <f t="shared" si="1"/>
        <v>25699434.801196542</v>
      </c>
      <c r="J16" s="2">
        <f>SUM(J4:J15)</f>
        <v>291628594</v>
      </c>
    </row>
    <row r="17" spans="1:10" x14ac:dyDescent="0.3">
      <c r="A17" s="4" t="s">
        <v>31</v>
      </c>
      <c r="B17" s="7" t="s">
        <v>32</v>
      </c>
      <c r="C17" s="9" t="s">
        <v>12</v>
      </c>
      <c r="D17" s="9">
        <v>4468001</v>
      </c>
      <c r="E17" s="9">
        <v>0</v>
      </c>
      <c r="F17" s="9">
        <v>0</v>
      </c>
      <c r="G17" s="9">
        <v>3498345</v>
      </c>
      <c r="H17" s="9">
        <v>569656</v>
      </c>
      <c r="I17" s="9">
        <v>400000</v>
      </c>
      <c r="J17" s="9">
        <f>SUM(E17:I17)</f>
        <v>4468001</v>
      </c>
    </row>
    <row r="18" spans="1:10" x14ac:dyDescent="0.3">
      <c r="A18" s="4" t="s">
        <v>33</v>
      </c>
      <c r="B18" s="7" t="s">
        <v>34</v>
      </c>
      <c r="C18" s="9" t="s">
        <v>12</v>
      </c>
      <c r="D18" s="9">
        <v>1507780</v>
      </c>
      <c r="E18" s="9">
        <v>100000</v>
      </c>
      <c r="F18" s="9">
        <v>0</v>
      </c>
      <c r="G18" s="9">
        <v>398000</v>
      </c>
      <c r="H18" s="9">
        <v>709780</v>
      </c>
      <c r="I18" s="9">
        <v>300000</v>
      </c>
      <c r="J18" s="9">
        <f t="shared" ref="J18:J27" si="2">SUM(E18:I18)</f>
        <v>1507780</v>
      </c>
    </row>
    <row r="19" spans="1:10" x14ac:dyDescent="0.3">
      <c r="A19" s="4" t="s">
        <v>35</v>
      </c>
      <c r="B19" s="7" t="s">
        <v>36</v>
      </c>
      <c r="C19" s="9" t="s">
        <v>12</v>
      </c>
      <c r="D19" s="9">
        <v>1206000</v>
      </c>
      <c r="E19" s="9">
        <v>0</v>
      </c>
      <c r="F19" s="9">
        <v>0</v>
      </c>
      <c r="G19" s="9">
        <v>306000</v>
      </c>
      <c r="H19" s="9">
        <v>0</v>
      </c>
      <c r="I19" s="9">
        <v>900000</v>
      </c>
      <c r="J19" s="9">
        <f t="shared" si="2"/>
        <v>1206000</v>
      </c>
    </row>
    <row r="20" spans="1:10" x14ac:dyDescent="0.3">
      <c r="A20" s="4" t="s">
        <v>37</v>
      </c>
      <c r="B20" s="7" t="s">
        <v>38</v>
      </c>
      <c r="C20" s="9" t="s">
        <v>12</v>
      </c>
      <c r="D20" s="9">
        <v>128819</v>
      </c>
      <c r="E20" s="9">
        <v>0</v>
      </c>
      <c r="F20" s="9">
        <v>0</v>
      </c>
      <c r="G20" s="9">
        <v>108610</v>
      </c>
      <c r="H20" s="9">
        <v>20209</v>
      </c>
      <c r="I20" s="9">
        <v>0</v>
      </c>
      <c r="J20" s="9">
        <f t="shared" si="2"/>
        <v>128819</v>
      </c>
    </row>
    <row r="21" spans="1:10" x14ac:dyDescent="0.3">
      <c r="A21" s="4" t="s">
        <v>39</v>
      </c>
      <c r="B21" s="7" t="s">
        <v>40</v>
      </c>
      <c r="C21" s="9" t="s">
        <v>12</v>
      </c>
      <c r="D21" s="9">
        <v>326552</v>
      </c>
      <c r="E21" s="9">
        <v>0</v>
      </c>
      <c r="F21" s="9">
        <v>0</v>
      </c>
      <c r="G21" s="9">
        <v>27773</v>
      </c>
      <c r="H21" s="9">
        <v>100000</v>
      </c>
      <c r="I21" s="9">
        <v>198779</v>
      </c>
      <c r="J21" s="9">
        <f t="shared" si="2"/>
        <v>326552</v>
      </c>
    </row>
    <row r="22" spans="1:10" x14ac:dyDescent="0.3">
      <c r="A22" s="4" t="s">
        <v>41</v>
      </c>
      <c r="B22" s="7" t="s">
        <v>42</v>
      </c>
      <c r="C22" s="9" t="s">
        <v>12</v>
      </c>
      <c r="D22" s="9">
        <v>92480</v>
      </c>
      <c r="E22" s="9">
        <v>0</v>
      </c>
      <c r="F22" s="9">
        <v>0</v>
      </c>
      <c r="G22" s="9">
        <v>92480</v>
      </c>
      <c r="H22" s="9">
        <v>0</v>
      </c>
      <c r="I22" s="9"/>
      <c r="J22" s="9">
        <f t="shared" si="2"/>
        <v>92480</v>
      </c>
    </row>
    <row r="23" spans="1:10" x14ac:dyDescent="0.3">
      <c r="A23" s="4" t="s">
        <v>43</v>
      </c>
      <c r="B23" s="7" t="s">
        <v>44</v>
      </c>
      <c r="C23" s="9" t="s">
        <v>12</v>
      </c>
      <c r="D23" s="9">
        <v>1126044</v>
      </c>
      <c r="E23" s="47">
        <v>50044</v>
      </c>
      <c r="F23" s="47">
        <v>50000</v>
      </c>
      <c r="G23" s="9">
        <v>254000</v>
      </c>
      <c r="H23" s="9">
        <v>520000</v>
      </c>
      <c r="I23" s="9">
        <v>252000</v>
      </c>
      <c r="J23" s="9">
        <f>SUM(E23:I23)</f>
        <v>1126044</v>
      </c>
    </row>
    <row r="24" spans="1:10" x14ac:dyDescent="0.3">
      <c r="A24" s="4" t="s">
        <v>45</v>
      </c>
      <c r="B24" s="7" t="s">
        <v>46</v>
      </c>
      <c r="C24" s="9" t="s">
        <v>12</v>
      </c>
      <c r="D24" s="9">
        <v>279464</v>
      </c>
      <c r="E24" s="9">
        <v>279464</v>
      </c>
      <c r="F24" s="9">
        <v>0</v>
      </c>
      <c r="G24" s="9">
        <v>0</v>
      </c>
      <c r="H24" s="9">
        <v>0</v>
      </c>
      <c r="I24" s="9">
        <v>0</v>
      </c>
      <c r="J24" s="9">
        <f t="shared" si="2"/>
        <v>279464</v>
      </c>
    </row>
    <row r="25" spans="1:10" x14ac:dyDescent="0.3">
      <c r="A25" s="4" t="s">
        <v>47</v>
      </c>
      <c r="B25" s="7" t="s">
        <v>48</v>
      </c>
      <c r="C25" s="9" t="s">
        <v>12</v>
      </c>
      <c r="D25" s="9">
        <v>2817263</v>
      </c>
      <c r="E25" s="9">
        <v>586872</v>
      </c>
      <c r="F25" s="9">
        <v>0</v>
      </c>
      <c r="G25" s="9">
        <v>268513.33333333302</v>
      </c>
      <c r="H25" s="9">
        <v>688200.33333333337</v>
      </c>
      <c r="I25" s="9">
        <v>1273677.3333333333</v>
      </c>
      <c r="J25" s="9">
        <f t="shared" si="2"/>
        <v>2817263</v>
      </c>
    </row>
    <row r="26" spans="1:10" x14ac:dyDescent="0.3">
      <c r="A26" s="4" t="s">
        <v>49</v>
      </c>
      <c r="B26" s="7" t="s">
        <v>50</v>
      </c>
      <c r="C26" s="9" t="s">
        <v>12</v>
      </c>
      <c r="D26" s="9">
        <v>331874</v>
      </c>
      <c r="E26" s="9">
        <v>331874</v>
      </c>
      <c r="F26" s="9">
        <v>0</v>
      </c>
      <c r="G26" s="9">
        <v>0</v>
      </c>
      <c r="H26" s="9">
        <v>0</v>
      </c>
      <c r="I26" s="9">
        <v>0</v>
      </c>
      <c r="J26" s="9">
        <f t="shared" si="2"/>
        <v>331874</v>
      </c>
    </row>
    <row r="27" spans="1:10" x14ac:dyDescent="0.3">
      <c r="A27" s="4" t="s">
        <v>51</v>
      </c>
      <c r="B27" s="7" t="s">
        <v>52</v>
      </c>
      <c r="C27" s="9" t="s">
        <v>12</v>
      </c>
      <c r="D27" s="9">
        <v>1992400</v>
      </c>
      <c r="E27" s="9">
        <v>0</v>
      </c>
      <c r="F27" s="9">
        <v>0</v>
      </c>
      <c r="G27" s="9">
        <v>1773236</v>
      </c>
      <c r="H27" s="9">
        <v>0</v>
      </c>
      <c r="I27" s="9">
        <v>219164</v>
      </c>
      <c r="J27" s="9">
        <f t="shared" si="2"/>
        <v>1992400</v>
      </c>
    </row>
    <row r="28" spans="1:10" x14ac:dyDescent="0.3">
      <c r="A28" s="57" t="s">
        <v>53</v>
      </c>
      <c r="B28" s="57"/>
      <c r="C28" s="2"/>
      <c r="D28" s="2">
        <v>14276677</v>
      </c>
      <c r="E28" s="2">
        <f>SUM(E17:E27)</f>
        <v>1348254</v>
      </c>
      <c r="F28" s="2">
        <f t="shared" ref="F28:I28" si="3">SUM(F17:F27)</f>
        <v>50000</v>
      </c>
      <c r="G28" s="2">
        <f t="shared" si="3"/>
        <v>6726957.333333333</v>
      </c>
      <c r="H28" s="2">
        <f t="shared" si="3"/>
        <v>2607845.3333333335</v>
      </c>
      <c r="I28" s="2">
        <f t="shared" si="3"/>
        <v>3543620.333333333</v>
      </c>
      <c r="J28" s="2">
        <f>SUM(J17:J27)</f>
        <v>14276677</v>
      </c>
    </row>
    <row r="29" spans="1:10" x14ac:dyDescent="0.3">
      <c r="A29" s="4" t="s">
        <v>54</v>
      </c>
      <c r="B29" s="7" t="s">
        <v>55</v>
      </c>
      <c r="C29" s="9" t="s">
        <v>12</v>
      </c>
      <c r="D29" s="9">
        <v>7499063</v>
      </c>
      <c r="E29" s="9">
        <v>80278</v>
      </c>
      <c r="F29" s="9">
        <v>0</v>
      </c>
      <c r="G29" s="9">
        <v>6465825</v>
      </c>
      <c r="H29" s="9">
        <v>150000</v>
      </c>
      <c r="I29" s="9">
        <v>802960</v>
      </c>
      <c r="J29" s="9">
        <f>SUM(E29:I29)</f>
        <v>7499063</v>
      </c>
    </row>
    <row r="30" spans="1:10" x14ac:dyDescent="0.3">
      <c r="A30" s="4" t="s">
        <v>56</v>
      </c>
      <c r="B30" s="7" t="s">
        <v>57</v>
      </c>
      <c r="C30" s="9" t="s">
        <v>12</v>
      </c>
      <c r="D30" s="9">
        <v>5939018</v>
      </c>
      <c r="E30" s="9">
        <v>0</v>
      </c>
      <c r="F30" s="9">
        <v>0</v>
      </c>
      <c r="G30" s="9">
        <v>2657500</v>
      </c>
      <c r="H30" s="9">
        <v>1331518</v>
      </c>
      <c r="I30" s="9">
        <v>1950000</v>
      </c>
      <c r="J30" s="9">
        <f t="shared" ref="J30:J51" si="4">SUM(E30:I30)</f>
        <v>5939018</v>
      </c>
    </row>
    <row r="31" spans="1:10" x14ac:dyDescent="0.3">
      <c r="A31" s="4" t="s">
        <v>58</v>
      </c>
      <c r="B31" s="7" t="s">
        <v>59</v>
      </c>
      <c r="C31" s="9" t="s">
        <v>12</v>
      </c>
      <c r="D31" s="9">
        <v>151460</v>
      </c>
      <c r="E31" s="9">
        <v>0</v>
      </c>
      <c r="F31" s="9"/>
      <c r="G31" s="9">
        <v>0</v>
      </c>
      <c r="H31" s="9">
        <v>151460</v>
      </c>
      <c r="I31" s="9">
        <v>0</v>
      </c>
      <c r="J31" s="9">
        <f t="shared" si="4"/>
        <v>151460</v>
      </c>
    </row>
    <row r="32" spans="1:10" x14ac:dyDescent="0.3">
      <c r="A32" s="4" t="s">
        <v>60</v>
      </c>
      <c r="B32" s="7" t="s">
        <v>61</v>
      </c>
      <c r="C32" s="9" t="s">
        <v>12</v>
      </c>
      <c r="D32" s="9">
        <v>458236</v>
      </c>
      <c r="E32" s="48">
        <v>41265</v>
      </c>
      <c r="F32" s="48">
        <v>150000</v>
      </c>
      <c r="G32" s="9">
        <v>100000</v>
      </c>
      <c r="H32" s="9">
        <v>96971</v>
      </c>
      <c r="I32" s="9">
        <v>70000</v>
      </c>
      <c r="J32" s="9">
        <f t="shared" si="4"/>
        <v>458236</v>
      </c>
    </row>
    <row r="33" spans="1:10" x14ac:dyDescent="0.3">
      <c r="A33" s="4" t="s">
        <v>62</v>
      </c>
      <c r="B33" s="7" t="s">
        <v>63</v>
      </c>
      <c r="C33" s="9" t="s">
        <v>12</v>
      </c>
      <c r="D33" s="9">
        <v>4529584</v>
      </c>
      <c r="E33" s="9">
        <v>0</v>
      </c>
      <c r="F33" s="9">
        <v>0</v>
      </c>
      <c r="G33" s="9">
        <v>2708000</v>
      </c>
      <c r="H33" s="9">
        <v>959000</v>
      </c>
      <c r="I33" s="9">
        <v>862584</v>
      </c>
      <c r="J33" s="9">
        <f t="shared" si="4"/>
        <v>4529584</v>
      </c>
    </row>
    <row r="34" spans="1:10" x14ac:dyDescent="0.3">
      <c r="A34" s="4" t="s">
        <v>64</v>
      </c>
      <c r="B34" s="7" t="s">
        <v>65</v>
      </c>
      <c r="C34" s="9" t="s">
        <v>12</v>
      </c>
      <c r="D34" s="9">
        <v>644293</v>
      </c>
      <c r="E34" s="9">
        <v>0</v>
      </c>
      <c r="F34" s="9">
        <v>255000</v>
      </c>
      <c r="G34" s="9">
        <v>100000</v>
      </c>
      <c r="H34" s="9">
        <v>209293</v>
      </c>
      <c r="I34" s="9">
        <v>80000</v>
      </c>
      <c r="J34" s="9">
        <f t="shared" si="4"/>
        <v>644293</v>
      </c>
    </row>
    <row r="35" spans="1:10" x14ac:dyDescent="0.3">
      <c r="A35" s="4" t="s">
        <v>66</v>
      </c>
      <c r="B35" s="7" t="s">
        <v>67</v>
      </c>
      <c r="C35" s="9" t="s">
        <v>12</v>
      </c>
      <c r="D35" s="9">
        <v>8444220</v>
      </c>
      <c r="E35" s="9">
        <v>0</v>
      </c>
      <c r="F35" s="9">
        <v>0</v>
      </c>
      <c r="G35" s="9">
        <v>8355220</v>
      </c>
      <c r="H35" s="9">
        <v>89000</v>
      </c>
      <c r="I35" s="9">
        <v>0</v>
      </c>
      <c r="J35" s="9">
        <f t="shared" si="4"/>
        <v>8444220</v>
      </c>
    </row>
    <row r="36" spans="1:10" x14ac:dyDescent="0.3">
      <c r="A36" s="4" t="s">
        <v>68</v>
      </c>
      <c r="B36" s="7" t="s">
        <v>69</v>
      </c>
      <c r="C36" s="9" t="s">
        <v>12</v>
      </c>
      <c r="D36" s="9">
        <v>25000000</v>
      </c>
      <c r="E36" s="9">
        <v>0</v>
      </c>
      <c r="F36" s="9">
        <v>0</v>
      </c>
      <c r="G36" s="9">
        <v>25000000</v>
      </c>
      <c r="H36" s="9">
        <v>0</v>
      </c>
      <c r="I36" s="9"/>
      <c r="J36" s="9">
        <f t="shared" si="4"/>
        <v>25000000</v>
      </c>
    </row>
    <row r="37" spans="1:10" x14ac:dyDescent="0.3">
      <c r="A37" s="4" t="s">
        <v>70</v>
      </c>
      <c r="B37" s="7" t="s">
        <v>71</v>
      </c>
      <c r="C37" s="9" t="s">
        <v>12</v>
      </c>
      <c r="D37" s="9">
        <v>23318659</v>
      </c>
      <c r="E37" s="9">
        <v>0</v>
      </c>
      <c r="F37" s="9">
        <v>0</v>
      </c>
      <c r="G37" s="9">
        <v>0</v>
      </c>
      <c r="H37" s="9">
        <v>12399788</v>
      </c>
      <c r="I37" s="9">
        <v>10918871</v>
      </c>
      <c r="J37" s="9">
        <f t="shared" si="4"/>
        <v>23318659</v>
      </c>
    </row>
    <row r="38" spans="1:10" x14ac:dyDescent="0.3">
      <c r="A38" s="4" t="s">
        <v>72</v>
      </c>
      <c r="B38" s="7" t="s">
        <v>73</v>
      </c>
      <c r="C38" s="9" t="s">
        <v>12</v>
      </c>
      <c r="D38" s="9">
        <v>68820366</v>
      </c>
      <c r="E38" s="9">
        <v>0</v>
      </c>
      <c r="F38" s="9">
        <v>0</v>
      </c>
      <c r="G38" s="9">
        <v>68820366</v>
      </c>
      <c r="H38" s="9">
        <v>0</v>
      </c>
      <c r="I38" s="9"/>
      <c r="J38" s="9">
        <f t="shared" si="4"/>
        <v>68820366</v>
      </c>
    </row>
    <row r="39" spans="1:10" x14ac:dyDescent="0.3">
      <c r="A39" s="4" t="s">
        <v>74</v>
      </c>
      <c r="B39" s="7" t="s">
        <v>75</v>
      </c>
      <c r="C39" s="9" t="s">
        <v>12</v>
      </c>
      <c r="D39" s="9">
        <v>12000000</v>
      </c>
      <c r="E39" s="9">
        <v>0</v>
      </c>
      <c r="F39" s="9">
        <v>0</v>
      </c>
      <c r="G39" s="9"/>
      <c r="H39" s="9">
        <v>12000000</v>
      </c>
      <c r="I39" s="9"/>
      <c r="J39" s="9">
        <f t="shared" si="4"/>
        <v>12000000</v>
      </c>
    </row>
    <row r="40" spans="1:10" x14ac:dyDescent="0.3">
      <c r="A40" s="4" t="s">
        <v>76</v>
      </c>
      <c r="B40" s="7" t="s">
        <v>77</v>
      </c>
      <c r="C40" s="9" t="s">
        <v>12</v>
      </c>
      <c r="D40" s="9">
        <v>1500000</v>
      </c>
      <c r="E40" s="9">
        <v>0</v>
      </c>
      <c r="F40" s="9">
        <v>0</v>
      </c>
      <c r="G40" s="9">
        <v>0</v>
      </c>
      <c r="H40" s="9">
        <v>1500000</v>
      </c>
      <c r="I40" s="9"/>
      <c r="J40" s="9">
        <f t="shared" si="4"/>
        <v>1500000</v>
      </c>
    </row>
    <row r="41" spans="1:10" x14ac:dyDescent="0.3">
      <c r="A41" s="4" t="s">
        <v>78</v>
      </c>
      <c r="B41" s="7" t="s">
        <v>79</v>
      </c>
      <c r="C41" s="9" t="s">
        <v>12</v>
      </c>
      <c r="D41" s="9">
        <v>1505613</v>
      </c>
      <c r="E41" s="9">
        <v>0</v>
      </c>
      <c r="F41" s="9"/>
      <c r="G41" s="9">
        <v>100000</v>
      </c>
      <c r="H41" s="9">
        <v>1332973</v>
      </c>
      <c r="I41" s="9">
        <v>72640</v>
      </c>
      <c r="J41" s="9">
        <f t="shared" si="4"/>
        <v>1505613</v>
      </c>
    </row>
    <row r="42" spans="1:10" x14ac:dyDescent="0.3">
      <c r="A42" s="4" t="s">
        <v>80</v>
      </c>
      <c r="B42" s="7" t="s">
        <v>81</v>
      </c>
      <c r="C42" s="9" t="s">
        <v>12</v>
      </c>
      <c r="D42" s="9">
        <v>979620</v>
      </c>
      <c r="E42" s="9">
        <v>41220</v>
      </c>
      <c r="F42" s="9">
        <v>0</v>
      </c>
      <c r="G42" s="9"/>
      <c r="H42" s="9">
        <v>900000</v>
      </c>
      <c r="I42" s="9">
        <v>38400</v>
      </c>
      <c r="J42" s="9">
        <f t="shared" si="4"/>
        <v>979620</v>
      </c>
    </row>
    <row r="43" spans="1:10" x14ac:dyDescent="0.3">
      <c r="A43" s="4" t="s">
        <v>82</v>
      </c>
      <c r="B43" s="7" t="s">
        <v>83</v>
      </c>
      <c r="C43" s="9" t="s">
        <v>12</v>
      </c>
      <c r="D43" s="9">
        <v>105449</v>
      </c>
      <c r="E43" s="9">
        <v>0</v>
      </c>
      <c r="F43" s="9">
        <v>0</v>
      </c>
      <c r="G43" s="9">
        <v>52500</v>
      </c>
      <c r="H43" s="9">
        <v>0</v>
      </c>
      <c r="I43" s="9">
        <v>52949</v>
      </c>
      <c r="J43" s="9">
        <f t="shared" si="4"/>
        <v>105449</v>
      </c>
    </row>
    <row r="44" spans="1:10" x14ac:dyDescent="0.3">
      <c r="A44" s="4" t="s">
        <v>84</v>
      </c>
      <c r="B44" s="7" t="s">
        <v>85</v>
      </c>
      <c r="C44" s="9" t="s">
        <v>12</v>
      </c>
      <c r="D44" s="9">
        <v>100000</v>
      </c>
      <c r="E44" s="9">
        <v>0</v>
      </c>
      <c r="F44" s="9">
        <v>0</v>
      </c>
      <c r="G44" s="9">
        <v>0</v>
      </c>
      <c r="H44" s="9">
        <v>100000</v>
      </c>
      <c r="I44" s="9"/>
      <c r="J44" s="9">
        <f t="shared" si="4"/>
        <v>100000</v>
      </c>
    </row>
    <row r="45" spans="1:10" x14ac:dyDescent="0.3">
      <c r="A45" s="4" t="s">
        <v>86</v>
      </c>
      <c r="B45" s="7" t="s">
        <v>87</v>
      </c>
      <c r="C45" s="9" t="s">
        <v>12</v>
      </c>
      <c r="D45" s="9">
        <v>547665</v>
      </c>
      <c r="E45" s="9">
        <v>0</v>
      </c>
      <c r="F45" s="9">
        <v>0</v>
      </c>
      <c r="G45" s="9">
        <v>72051</v>
      </c>
      <c r="H45" s="9">
        <v>470316</v>
      </c>
      <c r="I45" s="9">
        <v>5298</v>
      </c>
      <c r="J45" s="9">
        <f t="shared" si="4"/>
        <v>547665</v>
      </c>
    </row>
    <row r="46" spans="1:10" x14ac:dyDescent="0.3">
      <c r="A46" s="4" t="s">
        <v>88</v>
      </c>
      <c r="B46" s="7" t="s">
        <v>89</v>
      </c>
      <c r="C46" s="9" t="s">
        <v>12</v>
      </c>
      <c r="D46" s="9">
        <v>1721300</v>
      </c>
      <c r="E46" s="48">
        <v>50000</v>
      </c>
      <c r="F46" s="48">
        <v>50000</v>
      </c>
      <c r="G46" s="9">
        <v>780000</v>
      </c>
      <c r="H46" s="9">
        <v>691300</v>
      </c>
      <c r="I46" s="9">
        <v>150000</v>
      </c>
      <c r="J46" s="9">
        <f>SUM(E46:I46)</f>
        <v>1721300</v>
      </c>
    </row>
    <row r="47" spans="1:10" x14ac:dyDescent="0.3">
      <c r="A47" s="4" t="s">
        <v>90</v>
      </c>
      <c r="B47" s="7" t="s">
        <v>91</v>
      </c>
      <c r="C47" s="9" t="s">
        <v>12</v>
      </c>
      <c r="D47" s="9">
        <v>10000</v>
      </c>
      <c r="E47" s="9">
        <v>0</v>
      </c>
      <c r="F47" s="9">
        <v>0</v>
      </c>
      <c r="G47" s="9">
        <v>10000</v>
      </c>
      <c r="H47" s="9">
        <v>0</v>
      </c>
      <c r="I47" s="9"/>
      <c r="J47" s="9">
        <f t="shared" si="4"/>
        <v>10000</v>
      </c>
    </row>
    <row r="48" spans="1:10" x14ac:dyDescent="0.3">
      <c r="A48" s="4" t="s">
        <v>92</v>
      </c>
      <c r="B48" s="7" t="s">
        <v>93</v>
      </c>
      <c r="C48" s="9" t="s">
        <v>12</v>
      </c>
      <c r="D48" s="9">
        <v>11619874</v>
      </c>
      <c r="E48" s="9">
        <v>0</v>
      </c>
      <c r="F48" s="9">
        <v>0</v>
      </c>
      <c r="G48" s="9">
        <v>4029405</v>
      </c>
      <c r="H48" s="9">
        <v>4304794</v>
      </c>
      <c r="I48" s="9">
        <v>3285675</v>
      </c>
      <c r="J48" s="9">
        <f t="shared" si="4"/>
        <v>11619874</v>
      </c>
    </row>
    <row r="49" spans="1:10" x14ac:dyDescent="0.3">
      <c r="A49" s="4" t="s">
        <v>94</v>
      </c>
      <c r="B49" s="7" t="s">
        <v>95</v>
      </c>
      <c r="C49" s="9" t="s">
        <v>12</v>
      </c>
      <c r="D49" s="9">
        <v>48000</v>
      </c>
      <c r="E49" s="9">
        <v>0</v>
      </c>
      <c r="F49" s="9">
        <v>0</v>
      </c>
      <c r="G49" s="9">
        <v>48000</v>
      </c>
      <c r="H49" s="9">
        <v>0</v>
      </c>
      <c r="I49" s="9">
        <v>0</v>
      </c>
      <c r="J49" s="9">
        <f t="shared" si="4"/>
        <v>48000</v>
      </c>
    </row>
    <row r="50" spans="1:10" x14ac:dyDescent="0.3">
      <c r="A50" s="4" t="s">
        <v>96</v>
      </c>
      <c r="B50" s="7" t="s">
        <v>97</v>
      </c>
      <c r="C50" s="9" t="s">
        <v>12</v>
      </c>
      <c r="D50" s="9">
        <v>5885189</v>
      </c>
      <c r="E50" s="9">
        <v>0</v>
      </c>
      <c r="F50" s="9">
        <v>0</v>
      </c>
      <c r="G50" s="9">
        <v>1758888</v>
      </c>
      <c r="H50" s="9">
        <v>3834551</v>
      </c>
      <c r="I50" s="9">
        <v>291750</v>
      </c>
      <c r="J50" s="9">
        <f t="shared" si="4"/>
        <v>5885189</v>
      </c>
    </row>
    <row r="51" spans="1:10" x14ac:dyDescent="0.3">
      <c r="A51" s="4" t="s">
        <v>98</v>
      </c>
      <c r="B51" s="7" t="s">
        <v>99</v>
      </c>
      <c r="C51" s="9" t="s">
        <v>12</v>
      </c>
      <c r="D51" s="9">
        <v>831496</v>
      </c>
      <c r="E51" s="9">
        <v>65000</v>
      </c>
      <c r="F51" s="9">
        <v>0</v>
      </c>
      <c r="G51" s="9">
        <v>287680</v>
      </c>
      <c r="H51" s="9">
        <v>319596</v>
      </c>
      <c r="I51" s="9">
        <v>159220</v>
      </c>
      <c r="J51" s="9">
        <f t="shared" si="4"/>
        <v>831496</v>
      </c>
    </row>
    <row r="52" spans="1:10" x14ac:dyDescent="0.3">
      <c r="A52" s="57" t="s">
        <v>100</v>
      </c>
      <c r="B52" s="57"/>
      <c r="C52" s="2"/>
      <c r="D52" s="2">
        <v>181659105</v>
      </c>
      <c r="E52" s="2">
        <f>SUM(E29:E51)</f>
        <v>277763</v>
      </c>
      <c r="F52" s="2">
        <f t="shared" ref="F52:I52" si="5">SUM(F29:F51)</f>
        <v>455000</v>
      </c>
      <c r="G52" s="2">
        <f t="shared" si="5"/>
        <v>121345435</v>
      </c>
      <c r="H52" s="2">
        <f t="shared" si="5"/>
        <v>40840560</v>
      </c>
      <c r="I52" s="2">
        <f t="shared" si="5"/>
        <v>18740347</v>
      </c>
      <c r="J52" s="2">
        <f>SUM(J29:J51)</f>
        <v>181659105</v>
      </c>
    </row>
    <row r="53" spans="1:10" x14ac:dyDescent="0.3">
      <c r="A53" s="4" t="s">
        <v>101</v>
      </c>
      <c r="B53" s="7" t="s">
        <v>102</v>
      </c>
      <c r="C53" s="9" t="s">
        <v>12</v>
      </c>
      <c r="D53" s="9">
        <v>300000</v>
      </c>
      <c r="E53" s="9">
        <v>0</v>
      </c>
      <c r="F53" s="9">
        <v>0</v>
      </c>
      <c r="G53" s="9">
        <v>0</v>
      </c>
      <c r="H53" s="9">
        <v>200000</v>
      </c>
      <c r="I53" s="9">
        <v>100000</v>
      </c>
      <c r="J53" s="9">
        <f>SUM(E53:I53)</f>
        <v>300000</v>
      </c>
    </row>
    <row r="54" spans="1:10" x14ac:dyDescent="0.3">
      <c r="A54" s="4" t="s">
        <v>103</v>
      </c>
      <c r="B54" s="7" t="s">
        <v>104</v>
      </c>
      <c r="C54" s="9" t="s">
        <v>12</v>
      </c>
      <c r="D54" s="9">
        <v>1096998</v>
      </c>
      <c r="E54" s="9">
        <v>0</v>
      </c>
      <c r="F54" s="9">
        <v>0</v>
      </c>
      <c r="G54" s="9">
        <v>100000</v>
      </c>
      <c r="H54" s="9">
        <v>896998</v>
      </c>
      <c r="I54" s="9">
        <v>100000</v>
      </c>
      <c r="J54" s="9">
        <f t="shared" ref="J54:J59" si="6">SUM(E54:I54)</f>
        <v>1096998</v>
      </c>
    </row>
    <row r="55" spans="1:10" x14ac:dyDescent="0.3">
      <c r="A55" s="4" t="s">
        <v>105</v>
      </c>
      <c r="B55" s="7" t="s">
        <v>106</v>
      </c>
      <c r="C55" s="9" t="s">
        <v>12</v>
      </c>
      <c r="D55" s="9">
        <v>1500000</v>
      </c>
      <c r="E55" s="9">
        <v>0</v>
      </c>
      <c r="F55" s="9">
        <v>0</v>
      </c>
      <c r="G55" s="9">
        <v>0</v>
      </c>
      <c r="H55" s="9">
        <v>1500000</v>
      </c>
      <c r="I55" s="9">
        <v>0</v>
      </c>
      <c r="J55" s="9">
        <f t="shared" si="6"/>
        <v>1500000</v>
      </c>
    </row>
    <row r="56" spans="1:10" x14ac:dyDescent="0.3">
      <c r="A56" s="4" t="s">
        <v>107</v>
      </c>
      <c r="B56" s="7" t="s">
        <v>108</v>
      </c>
      <c r="C56" s="9" t="s">
        <v>12</v>
      </c>
      <c r="D56" s="9">
        <v>800000</v>
      </c>
      <c r="E56" s="9">
        <v>0</v>
      </c>
      <c r="F56" s="9">
        <v>0</v>
      </c>
      <c r="G56" s="9">
        <v>0</v>
      </c>
      <c r="H56" s="9">
        <v>800000</v>
      </c>
      <c r="I56" s="9">
        <v>0</v>
      </c>
      <c r="J56" s="9">
        <f t="shared" si="6"/>
        <v>800000</v>
      </c>
    </row>
    <row r="57" spans="1:10" x14ac:dyDescent="0.3">
      <c r="A57" s="4" t="s">
        <v>109</v>
      </c>
      <c r="B57" s="7" t="s">
        <v>110</v>
      </c>
      <c r="C57" s="9" t="s">
        <v>12</v>
      </c>
      <c r="D57" s="9">
        <v>14776048</v>
      </c>
      <c r="E57" s="9">
        <v>0</v>
      </c>
      <c r="F57" s="9">
        <v>0</v>
      </c>
      <c r="G57" s="9">
        <v>8278941</v>
      </c>
      <c r="H57" s="9">
        <v>2497107</v>
      </c>
      <c r="I57" s="9">
        <v>4000000</v>
      </c>
      <c r="J57" s="9">
        <f t="shared" si="6"/>
        <v>14776048</v>
      </c>
    </row>
    <row r="58" spans="1:10" x14ac:dyDescent="0.3">
      <c r="A58" s="4" t="s">
        <v>111</v>
      </c>
      <c r="B58" s="7" t="s">
        <v>112</v>
      </c>
      <c r="C58" s="9" t="s">
        <v>12</v>
      </c>
      <c r="D58" s="9">
        <v>3394616</v>
      </c>
      <c r="E58" s="48">
        <v>0</v>
      </c>
      <c r="F58" s="48">
        <v>30000</v>
      </c>
      <c r="G58" s="9">
        <v>2674631</v>
      </c>
      <c r="H58" s="9">
        <v>393985</v>
      </c>
      <c r="I58" s="9">
        <v>296000</v>
      </c>
      <c r="J58" s="9">
        <f t="shared" si="6"/>
        <v>3394616</v>
      </c>
    </row>
    <row r="59" spans="1:10" x14ac:dyDescent="0.3">
      <c r="A59" s="4" t="s">
        <v>113</v>
      </c>
      <c r="B59" s="7" t="s">
        <v>114</v>
      </c>
      <c r="C59" s="9" t="s">
        <v>12</v>
      </c>
      <c r="D59" s="9">
        <v>510047</v>
      </c>
      <c r="E59" s="9">
        <v>0</v>
      </c>
      <c r="F59" s="9">
        <v>0</v>
      </c>
      <c r="G59" s="9">
        <v>200000</v>
      </c>
      <c r="H59" s="9">
        <v>200000</v>
      </c>
      <c r="I59" s="9">
        <v>110047</v>
      </c>
      <c r="J59" s="9">
        <f t="shared" si="6"/>
        <v>510047</v>
      </c>
    </row>
    <row r="60" spans="1:10" x14ac:dyDescent="0.3">
      <c r="A60" s="57" t="s">
        <v>115</v>
      </c>
      <c r="B60" s="57"/>
      <c r="C60" s="2"/>
      <c r="D60" s="2">
        <v>22377709</v>
      </c>
      <c r="E60" s="2">
        <f>SUM(E53:E59)</f>
        <v>0</v>
      </c>
      <c r="F60" s="2">
        <f t="shared" ref="F60:I60" si="7">SUM(F53:F59)</f>
        <v>30000</v>
      </c>
      <c r="G60" s="2">
        <f t="shared" si="7"/>
        <v>11253572</v>
      </c>
      <c r="H60" s="2">
        <f t="shared" si="7"/>
        <v>6488090</v>
      </c>
      <c r="I60" s="2">
        <f t="shared" si="7"/>
        <v>4606047</v>
      </c>
      <c r="J60" s="2">
        <f>SUM(J53:J59)</f>
        <v>22377709</v>
      </c>
    </row>
    <row r="61" spans="1:10" x14ac:dyDescent="0.3">
      <c r="A61" s="4" t="s">
        <v>116</v>
      </c>
      <c r="B61" s="7" t="s">
        <v>117</v>
      </c>
      <c r="C61" s="9" t="s">
        <v>12</v>
      </c>
      <c r="D61" s="9">
        <v>1800</v>
      </c>
      <c r="E61" s="9">
        <v>1800</v>
      </c>
      <c r="F61" s="9">
        <v>0</v>
      </c>
      <c r="G61" s="9">
        <v>0</v>
      </c>
      <c r="H61" s="9">
        <v>0</v>
      </c>
      <c r="I61" s="9">
        <v>0</v>
      </c>
      <c r="J61" s="9">
        <f>SUM(E61:I61)</f>
        <v>1800</v>
      </c>
    </row>
    <row r="62" spans="1:10" x14ac:dyDescent="0.3">
      <c r="A62" s="57" t="s">
        <v>118</v>
      </c>
      <c r="B62" s="57"/>
      <c r="C62" s="2"/>
      <c r="D62" s="2">
        <v>1800</v>
      </c>
      <c r="E62" s="2">
        <f>SUM(E61)</f>
        <v>1800</v>
      </c>
      <c r="F62" s="2">
        <f t="shared" ref="F62:I62" si="8">SUM(F61)</f>
        <v>0</v>
      </c>
      <c r="G62" s="2">
        <f t="shared" si="8"/>
        <v>0</v>
      </c>
      <c r="H62" s="2">
        <f t="shared" si="8"/>
        <v>0</v>
      </c>
      <c r="I62" s="2">
        <f t="shared" si="8"/>
        <v>0</v>
      </c>
      <c r="J62" s="2">
        <f>SUM(J61)</f>
        <v>1800</v>
      </c>
    </row>
    <row r="63" spans="1:10" x14ac:dyDescent="0.3">
      <c r="A63" s="56" t="s">
        <v>119</v>
      </c>
      <c r="B63" s="56"/>
      <c r="C63" s="10"/>
      <c r="D63" s="10">
        <v>509943885</v>
      </c>
      <c r="E63" s="10">
        <f>+SUM(E16+E28+E52+E60+E62)</f>
        <v>163711821.69001254</v>
      </c>
      <c r="F63" s="10">
        <f>+SUM(F16+F28+F52+F60+F62)</f>
        <v>28366446.635055028</v>
      </c>
      <c r="G63" s="10">
        <f t="shared" ref="G63:H63" si="9">+SUM(G16+G28+G52+G60+G62)</f>
        <v>183420750.63922706</v>
      </c>
      <c r="H63" s="10">
        <f t="shared" si="9"/>
        <v>81855416.901175499</v>
      </c>
      <c r="I63" s="10">
        <f>+SUM(I16+I28+I52+I60+I62)</f>
        <v>52589449.134529874</v>
      </c>
      <c r="J63" s="10">
        <f>SUM(E63:I63)</f>
        <v>509943885.00000006</v>
      </c>
    </row>
  </sheetData>
  <mergeCells count="8">
    <mergeCell ref="A1:J1"/>
    <mergeCell ref="A2:J2"/>
    <mergeCell ref="A63:B63"/>
    <mergeCell ref="A16:B16"/>
    <mergeCell ref="A28:B28"/>
    <mergeCell ref="A52:B52"/>
    <mergeCell ref="A60:B60"/>
    <mergeCell ref="A62:B62"/>
  </mergeCells>
  <pageMargins left="0.23622047244094488" right="0.23622047244094488" top="0.59055118110236215" bottom="0.74803149606299213" header="0.31496062992125984" footer="0.31496062992125984"/>
  <pageSetup scale="47" fitToHeight="0" orientation="landscape" r:id="rId1"/>
  <rowBreaks count="1" manualBreakCount="1">
    <brk id="40" max="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72"/>
  <sheetViews>
    <sheetView tabSelected="1" view="pageBreakPreview" topLeftCell="B1" zoomScale="81" zoomScaleNormal="84" zoomScaleSheetLayoutView="84" workbookViewId="0">
      <pane ySplit="3" topLeftCell="A52" activePane="bottomLeft" state="frozen"/>
      <selection pane="bottomLeft" activeCell="I56" sqref="I56"/>
    </sheetView>
  </sheetViews>
  <sheetFormatPr baseColWidth="10" defaultColWidth="11.5703125" defaultRowHeight="28.5" x14ac:dyDescent="0.45"/>
  <cols>
    <col min="1" max="1" width="36.85546875" style="15" bestFit="1" customWidth="1"/>
    <col min="2" max="2" width="119.85546875" style="15" customWidth="1"/>
    <col min="3" max="3" width="35.85546875" style="15" hidden="1" customWidth="1"/>
    <col min="4" max="4" width="30.42578125" style="15" hidden="1" customWidth="1"/>
    <col min="5" max="6" width="32.7109375" style="15" bestFit="1" customWidth="1"/>
    <col min="7" max="8" width="30.42578125" style="15" bestFit="1" customWidth="1"/>
    <col min="9" max="9" width="32.7109375" style="15" bestFit="1" customWidth="1"/>
    <col min="10" max="10" width="42.140625" style="15" hidden="1" customWidth="1"/>
    <col min="11" max="11" width="28" style="39" hidden="1" customWidth="1"/>
    <col min="12" max="12" width="29.5703125" style="15" hidden="1" customWidth="1"/>
    <col min="13" max="13" width="28" style="15" bestFit="1" customWidth="1"/>
    <col min="14" max="14" width="20.42578125" style="15" bestFit="1" customWidth="1"/>
    <col min="15" max="15" width="25.28515625" style="15" bestFit="1" customWidth="1"/>
    <col min="16" max="16384" width="11.5703125" style="15"/>
  </cols>
  <sheetData>
    <row r="1" spans="1:13" x14ac:dyDescent="0.45">
      <c r="A1" s="55" t="s">
        <v>134</v>
      </c>
      <c r="B1" s="55"/>
      <c r="C1" s="55"/>
      <c r="D1" s="55"/>
      <c r="E1" s="55"/>
      <c r="F1" s="55"/>
      <c r="G1" s="55"/>
      <c r="H1" s="55"/>
      <c r="I1" s="60"/>
    </row>
    <row r="2" spans="1:13" x14ac:dyDescent="0.45">
      <c r="A2" s="61" t="s">
        <v>133</v>
      </c>
      <c r="B2" s="62"/>
      <c r="C2" s="62"/>
      <c r="D2" s="62"/>
      <c r="E2" s="62"/>
      <c r="F2" s="62"/>
      <c r="G2" s="62"/>
      <c r="H2" s="62"/>
      <c r="I2" s="63"/>
    </row>
    <row r="3" spans="1:13" x14ac:dyDescent="0.45">
      <c r="A3" s="35" t="s">
        <v>0</v>
      </c>
      <c r="B3" s="35" t="s">
        <v>121</v>
      </c>
      <c r="C3" s="35" t="s">
        <v>2</v>
      </c>
      <c r="D3" s="35" t="s">
        <v>3</v>
      </c>
      <c r="E3" s="36" t="s">
        <v>4</v>
      </c>
      <c r="F3" s="35" t="s">
        <v>6</v>
      </c>
      <c r="G3" s="35" t="s">
        <v>7</v>
      </c>
      <c r="H3" s="35" t="s">
        <v>8</v>
      </c>
      <c r="I3" s="35" t="s">
        <v>9</v>
      </c>
      <c r="J3" s="16" t="s">
        <v>132</v>
      </c>
      <c r="K3" s="39" t="s">
        <v>138</v>
      </c>
      <c r="L3" s="15" t="s">
        <v>139</v>
      </c>
    </row>
    <row r="4" spans="1:13" x14ac:dyDescent="0.45">
      <c r="A4" s="37" t="s">
        <v>10</v>
      </c>
      <c r="B4" s="38" t="s">
        <v>11</v>
      </c>
      <c r="C4" s="39" t="s">
        <v>12</v>
      </c>
      <c r="D4" s="39">
        <v>111754498</v>
      </c>
      <c r="E4" s="39">
        <f>107840478.488151+3914019.51</f>
        <v>111754497.998151</v>
      </c>
      <c r="F4" s="39">
        <v>0</v>
      </c>
      <c r="G4" s="39">
        <v>0</v>
      </c>
      <c r="H4" s="39">
        <v>0</v>
      </c>
      <c r="I4" s="40">
        <f>SUM(E4:H4)</f>
        <v>111754497.998151</v>
      </c>
      <c r="J4" s="22" t="s">
        <v>123</v>
      </c>
    </row>
    <row r="5" spans="1:13" x14ac:dyDescent="0.45">
      <c r="A5" s="37" t="s">
        <v>13</v>
      </c>
      <c r="B5" s="38" t="s">
        <v>14</v>
      </c>
      <c r="C5" s="39" t="s">
        <v>12</v>
      </c>
      <c r="D5" s="39">
        <v>10404570</v>
      </c>
      <c r="E5" s="39">
        <v>6586922</v>
      </c>
      <c r="F5" s="39">
        <v>1415947</v>
      </c>
      <c r="G5" s="39">
        <v>2401701</v>
      </c>
      <c r="H5" s="39">
        <v>0</v>
      </c>
      <c r="I5" s="39">
        <f t="shared" ref="I5:I15" si="0">SUM(E5:H5)</f>
        <v>10404570</v>
      </c>
      <c r="J5" s="22" t="s">
        <v>123</v>
      </c>
      <c r="M5" s="49">
        <f>+F5+G5</f>
        <v>3817648</v>
      </c>
    </row>
    <row r="6" spans="1:13" x14ac:dyDescent="0.45">
      <c r="A6" s="37" t="s">
        <v>15</v>
      </c>
      <c r="B6" s="38" t="s">
        <v>16</v>
      </c>
      <c r="C6" s="39" t="s">
        <v>12</v>
      </c>
      <c r="D6" s="39">
        <v>9312952</v>
      </c>
      <c r="E6" s="39">
        <f>8986779.02886925+326172.97</f>
        <v>9312951.9988692515</v>
      </c>
      <c r="F6" s="39">
        <v>0</v>
      </c>
      <c r="G6" s="39">
        <v>0</v>
      </c>
      <c r="H6" s="39">
        <v>0</v>
      </c>
      <c r="I6" s="39">
        <f t="shared" si="0"/>
        <v>9312951.9988692515</v>
      </c>
      <c r="J6" s="22" t="s">
        <v>123</v>
      </c>
    </row>
    <row r="7" spans="1:13" x14ac:dyDescent="0.45">
      <c r="A7" s="41">
        <v>11520</v>
      </c>
      <c r="B7" s="38" t="s">
        <v>17</v>
      </c>
      <c r="C7" s="39" t="s">
        <v>12</v>
      </c>
      <c r="D7" s="39">
        <v>9312952</v>
      </c>
      <c r="E7" s="39">
        <f>8986779.02886925+326172.97</f>
        <v>9312951.9988692515</v>
      </c>
      <c r="F7" s="39">
        <v>0</v>
      </c>
      <c r="G7" s="39">
        <v>0</v>
      </c>
      <c r="H7" s="39">
        <v>0</v>
      </c>
      <c r="I7" s="39">
        <f t="shared" si="0"/>
        <v>9312951.9988692515</v>
      </c>
      <c r="J7" s="22" t="s">
        <v>123</v>
      </c>
    </row>
    <row r="8" spans="1:13" x14ac:dyDescent="0.45">
      <c r="A8" s="37" t="s">
        <v>18</v>
      </c>
      <c r="B8" s="38" t="s">
        <v>19</v>
      </c>
      <c r="C8" s="39" t="s">
        <v>12</v>
      </c>
      <c r="D8" s="39">
        <v>9312952</v>
      </c>
      <c r="E8" s="39">
        <f>8986779.02886925+326172.97</f>
        <v>9312951.9988692515</v>
      </c>
      <c r="F8" s="39">
        <v>0</v>
      </c>
      <c r="G8" s="39">
        <v>0</v>
      </c>
      <c r="H8" s="39">
        <v>0</v>
      </c>
      <c r="I8" s="39">
        <f t="shared" si="0"/>
        <v>9312951.9988692515</v>
      </c>
      <c r="J8" s="22" t="s">
        <v>123</v>
      </c>
    </row>
    <row r="9" spans="1:13" ht="57" x14ac:dyDescent="0.45">
      <c r="A9" s="37" t="s">
        <v>20</v>
      </c>
      <c r="B9" s="42" t="s">
        <v>135</v>
      </c>
      <c r="C9" s="39" t="s">
        <v>12</v>
      </c>
      <c r="D9" s="39">
        <v>16204493</v>
      </c>
      <c r="E9" s="39">
        <f>15636955.1880767+567537.81</f>
        <v>16204492.9980767</v>
      </c>
      <c r="F9" s="39">
        <v>0</v>
      </c>
      <c r="G9" s="39">
        <v>0</v>
      </c>
      <c r="H9" s="39">
        <v>0</v>
      </c>
      <c r="I9" s="39">
        <f t="shared" si="0"/>
        <v>16204492.9980767</v>
      </c>
      <c r="J9" s="22" t="s">
        <v>123</v>
      </c>
    </row>
    <row r="10" spans="1:13" x14ac:dyDescent="0.45">
      <c r="A10" s="37" t="s">
        <v>22</v>
      </c>
      <c r="B10" s="38" t="s">
        <v>23</v>
      </c>
      <c r="C10" s="39" t="s">
        <v>12</v>
      </c>
      <c r="D10" s="39">
        <v>2526467</v>
      </c>
      <c r="E10" s="39">
        <f>2413928.59004702+112538.41</f>
        <v>2526467.0000470201</v>
      </c>
      <c r="F10" s="39">
        <v>0</v>
      </c>
      <c r="G10" s="39">
        <v>0</v>
      </c>
      <c r="H10" s="39">
        <v>0</v>
      </c>
      <c r="I10" s="39">
        <f t="shared" si="0"/>
        <v>2526467.0000470201</v>
      </c>
      <c r="J10" s="22" t="s">
        <v>123</v>
      </c>
    </row>
    <row r="11" spans="1:13" x14ac:dyDescent="0.45">
      <c r="A11" s="37" t="s">
        <v>24</v>
      </c>
      <c r="B11" s="38" t="s">
        <v>11</v>
      </c>
      <c r="C11" s="39" t="s">
        <v>12</v>
      </c>
      <c r="D11" s="39">
        <v>101081376</v>
      </c>
      <c r="E11" s="39">
        <f>1585516.42148011+21057949.03</f>
        <v>22643465.451480113</v>
      </c>
      <c r="F11" s="39">
        <v>33492707.074623749</v>
      </c>
      <c r="G11" s="39">
        <v>22525775.143026218</v>
      </c>
      <c r="H11" s="39">
        <v>22419428.335271772</v>
      </c>
      <c r="I11" s="39">
        <f t="shared" si="0"/>
        <v>101081376.00440186</v>
      </c>
      <c r="J11" s="22" t="s">
        <v>123</v>
      </c>
      <c r="M11" s="49">
        <f>+SUM(F11:H11)</f>
        <v>78437910.552921742</v>
      </c>
    </row>
    <row r="12" spans="1:13" x14ac:dyDescent="0.45">
      <c r="A12" s="37" t="s">
        <v>25</v>
      </c>
      <c r="B12" s="38" t="s">
        <v>16</v>
      </c>
      <c r="C12" s="39" t="s">
        <v>12</v>
      </c>
      <c r="D12" s="39">
        <v>8423448</v>
      </c>
      <c r="E12" s="39">
        <f>129691.810748628+555526.65</f>
        <v>685218.46074862801</v>
      </c>
      <c r="F12" s="39">
        <v>3920756.9196697501</v>
      </c>
      <c r="G12" s="39">
        <v>2177469.3869859301</v>
      </c>
      <c r="H12" s="39">
        <v>1640003.2329623846</v>
      </c>
      <c r="I12" s="39">
        <f t="shared" si="0"/>
        <v>8423448.0003666934</v>
      </c>
      <c r="J12" s="22" t="s">
        <v>123</v>
      </c>
    </row>
    <row r="13" spans="1:13" x14ac:dyDescent="0.45">
      <c r="A13" s="37" t="s">
        <v>26</v>
      </c>
      <c r="B13" s="38" t="s">
        <v>17</v>
      </c>
      <c r="C13" s="39" t="s">
        <v>12</v>
      </c>
      <c r="D13" s="39">
        <v>8423448</v>
      </c>
      <c r="E13" s="39">
        <f>129691.810748628+555526.65</f>
        <v>685218.46074862801</v>
      </c>
      <c r="F13" s="39">
        <v>3920756.9196697501</v>
      </c>
      <c r="G13" s="39">
        <v>2177469.3869859301</v>
      </c>
      <c r="H13" s="39">
        <v>1640003.2329623846</v>
      </c>
      <c r="I13" s="39">
        <f t="shared" si="0"/>
        <v>8423448.0003666934</v>
      </c>
      <c r="J13" s="22" t="s">
        <v>123</v>
      </c>
    </row>
    <row r="14" spans="1:13" x14ac:dyDescent="0.45">
      <c r="A14" s="37" t="s">
        <v>27</v>
      </c>
      <c r="B14" s="38" t="s">
        <v>23</v>
      </c>
      <c r="C14" s="39" t="s">
        <v>12</v>
      </c>
      <c r="D14" s="39">
        <v>4609930</v>
      </c>
      <c r="E14" s="39">
        <f>538975.294152242+89829.66</f>
        <v>628804.95415224205</v>
      </c>
      <c r="F14" s="39">
        <v>1344618.4</v>
      </c>
      <c r="G14" s="39">
        <v>2636506.6508440785</v>
      </c>
      <c r="H14" s="39">
        <v>0</v>
      </c>
      <c r="I14" s="39">
        <f t="shared" si="0"/>
        <v>4609930.0049963202</v>
      </c>
      <c r="J14" s="22" t="s">
        <v>123</v>
      </c>
    </row>
    <row r="15" spans="1:13" x14ac:dyDescent="0.45">
      <c r="A15" s="37" t="s">
        <v>28</v>
      </c>
      <c r="B15" s="38" t="s">
        <v>29</v>
      </c>
      <c r="C15" s="39" t="s">
        <v>12</v>
      </c>
      <c r="D15" s="39">
        <v>261508</v>
      </c>
      <c r="E15" s="39">
        <v>261508</v>
      </c>
      <c r="F15" s="39">
        <v>0</v>
      </c>
      <c r="G15" s="39">
        <v>0</v>
      </c>
      <c r="H15" s="39">
        <v>0</v>
      </c>
      <c r="I15" s="39">
        <f t="shared" si="0"/>
        <v>261508</v>
      </c>
      <c r="J15" s="22" t="s">
        <v>123</v>
      </c>
    </row>
    <row r="16" spans="1:13" x14ac:dyDescent="0.45">
      <c r="A16" s="58" t="s">
        <v>30</v>
      </c>
      <c r="B16" s="58"/>
      <c r="C16" s="43"/>
      <c r="D16" s="43">
        <f>SUM(D4:D15)</f>
        <v>291628594</v>
      </c>
      <c r="E16" s="43">
        <f>SUM(E4:E15)</f>
        <v>189915451.32001215</v>
      </c>
      <c r="F16" s="43">
        <f t="shared" ref="F16:G16" si="1">SUM(F4:F15)</f>
        <v>44094786.313963242</v>
      </c>
      <c r="G16" s="43">
        <f t="shared" si="1"/>
        <v>31918921.567842159</v>
      </c>
      <c r="H16" s="43">
        <f>SUM(H4:H15)</f>
        <v>25699434.801196542</v>
      </c>
      <c r="I16" s="43">
        <f>SUM(I4:I15)</f>
        <v>291628594.00301403</v>
      </c>
      <c r="J16" s="25"/>
    </row>
    <row r="17" spans="1:15" x14ac:dyDescent="0.45">
      <c r="A17" s="37" t="s">
        <v>31</v>
      </c>
      <c r="B17" s="38" t="s">
        <v>32</v>
      </c>
      <c r="C17" s="39" t="s">
        <v>12</v>
      </c>
      <c r="D17" s="39">
        <v>4468001</v>
      </c>
      <c r="E17" s="39">
        <v>0</v>
      </c>
      <c r="F17" s="39">
        <v>3498345</v>
      </c>
      <c r="G17" s="39">
        <v>569656</v>
      </c>
      <c r="H17" s="39">
        <v>400000</v>
      </c>
      <c r="I17" s="39">
        <f t="shared" ref="I17:I28" si="2">SUM(E17:H17)</f>
        <v>4468001</v>
      </c>
      <c r="J17" s="22" t="s">
        <v>124</v>
      </c>
      <c r="L17" s="39">
        <v>1968001</v>
      </c>
    </row>
    <row r="18" spans="1:15" x14ac:dyDescent="0.45">
      <c r="A18" s="37" t="s">
        <v>33</v>
      </c>
      <c r="B18" s="38" t="s">
        <v>34</v>
      </c>
      <c r="C18" s="39" t="s">
        <v>12</v>
      </c>
      <c r="D18" s="39">
        <v>1507780</v>
      </c>
      <c r="E18" s="39">
        <v>100000</v>
      </c>
      <c r="F18" s="39">
        <v>398000</v>
      </c>
      <c r="G18" s="39">
        <v>49780</v>
      </c>
      <c r="H18" s="39">
        <v>300000</v>
      </c>
      <c r="I18" s="39">
        <f>SUM(E18:H18)</f>
        <v>847780</v>
      </c>
      <c r="J18" s="22" t="s">
        <v>125</v>
      </c>
      <c r="L18" s="39"/>
    </row>
    <row r="19" spans="1:15" ht="31.9" customHeight="1" x14ac:dyDescent="0.45">
      <c r="A19" s="37" t="s">
        <v>35</v>
      </c>
      <c r="B19" s="38" t="s">
        <v>36</v>
      </c>
      <c r="C19" s="39" t="s">
        <v>12</v>
      </c>
      <c r="D19" s="39">
        <v>1206000</v>
      </c>
      <c r="E19" s="39">
        <v>0</v>
      </c>
      <c r="F19" s="39">
        <v>306000</v>
      </c>
      <c r="G19" s="39">
        <v>0</v>
      </c>
      <c r="H19" s="39">
        <v>900000</v>
      </c>
      <c r="I19" s="39">
        <f t="shared" si="2"/>
        <v>1206000</v>
      </c>
      <c r="J19" s="22" t="s">
        <v>127</v>
      </c>
      <c r="K19" s="39">
        <f>+H19</f>
        <v>900000</v>
      </c>
      <c r="L19" s="39">
        <v>1206000</v>
      </c>
    </row>
    <row r="20" spans="1:15" x14ac:dyDescent="0.45">
      <c r="A20" s="37" t="s">
        <v>37</v>
      </c>
      <c r="B20" s="38" t="s">
        <v>38</v>
      </c>
      <c r="C20" s="39" t="s">
        <v>12</v>
      </c>
      <c r="D20" s="39">
        <v>128819</v>
      </c>
      <c r="E20" s="39">
        <v>0</v>
      </c>
      <c r="F20" s="39">
        <v>108610</v>
      </c>
      <c r="G20" s="39">
        <v>20209</v>
      </c>
      <c r="H20" s="39">
        <v>0</v>
      </c>
      <c r="I20" s="39">
        <f t="shared" si="2"/>
        <v>128819</v>
      </c>
      <c r="J20" s="22" t="s">
        <v>126</v>
      </c>
      <c r="L20" s="39">
        <v>128819</v>
      </c>
    </row>
    <row r="21" spans="1:15" x14ac:dyDescent="0.45">
      <c r="A21" s="37" t="s">
        <v>39</v>
      </c>
      <c r="B21" s="38" t="s">
        <v>40</v>
      </c>
      <c r="C21" s="39" t="s">
        <v>12</v>
      </c>
      <c r="D21" s="39">
        <v>326552</v>
      </c>
      <c r="E21" s="39">
        <v>0</v>
      </c>
      <c r="F21" s="39">
        <v>27773</v>
      </c>
      <c r="G21" s="39">
        <v>100000</v>
      </c>
      <c r="H21" s="39">
        <v>198779</v>
      </c>
      <c r="I21" s="39">
        <f t="shared" si="2"/>
        <v>326552</v>
      </c>
      <c r="J21" s="22"/>
      <c r="K21" s="39">
        <f>+H21</f>
        <v>198779</v>
      </c>
      <c r="L21" s="39"/>
    </row>
    <row r="22" spans="1:15" x14ac:dyDescent="0.45">
      <c r="A22" s="37" t="s">
        <v>41</v>
      </c>
      <c r="B22" s="38" t="s">
        <v>42</v>
      </c>
      <c r="C22" s="39" t="s">
        <v>12</v>
      </c>
      <c r="D22" s="39">
        <v>92480</v>
      </c>
      <c r="E22" s="39">
        <v>0</v>
      </c>
      <c r="F22" s="39">
        <v>92480</v>
      </c>
      <c r="G22" s="39">
        <v>0</v>
      </c>
      <c r="H22" s="39"/>
      <c r="I22" s="39">
        <f t="shared" si="2"/>
        <v>92480</v>
      </c>
      <c r="J22" s="22" t="s">
        <v>126</v>
      </c>
      <c r="L22" s="39">
        <v>92480</v>
      </c>
    </row>
    <row r="23" spans="1:15" x14ac:dyDescent="0.45">
      <c r="A23" s="37" t="s">
        <v>43</v>
      </c>
      <c r="B23" s="38" t="s">
        <v>44</v>
      </c>
      <c r="C23" s="39" t="s">
        <v>12</v>
      </c>
      <c r="D23" s="39">
        <v>1126044</v>
      </c>
      <c r="E23" s="44">
        <v>100044</v>
      </c>
      <c r="F23" s="39">
        <v>254000</v>
      </c>
      <c r="G23" s="39">
        <v>520000</v>
      </c>
      <c r="H23" s="39">
        <v>252000</v>
      </c>
      <c r="I23" s="39">
        <f t="shared" si="2"/>
        <v>1126044</v>
      </c>
      <c r="J23" s="22" t="s">
        <v>126</v>
      </c>
      <c r="K23" s="39">
        <v>152000</v>
      </c>
      <c r="L23" s="39">
        <f>150000+250000+150000</f>
        <v>550000</v>
      </c>
    </row>
    <row r="24" spans="1:15" x14ac:dyDescent="0.45">
      <c r="A24" s="37" t="s">
        <v>45</v>
      </c>
      <c r="B24" s="38" t="s">
        <v>46</v>
      </c>
      <c r="C24" s="39" t="s">
        <v>12</v>
      </c>
      <c r="D24" s="39">
        <v>279464</v>
      </c>
      <c r="E24" s="39">
        <v>279464</v>
      </c>
      <c r="F24" s="39">
        <v>0</v>
      </c>
      <c r="G24" s="39">
        <v>0</v>
      </c>
      <c r="H24" s="39">
        <v>0</v>
      </c>
      <c r="I24" s="39">
        <f t="shared" si="2"/>
        <v>279464</v>
      </c>
      <c r="J24" s="22"/>
      <c r="L24" s="39"/>
    </row>
    <row r="25" spans="1:15" x14ac:dyDescent="0.45">
      <c r="A25" s="37" t="s">
        <v>47</v>
      </c>
      <c r="B25" s="38" t="s">
        <v>48</v>
      </c>
      <c r="C25" s="39" t="s">
        <v>12</v>
      </c>
      <c r="D25" s="39">
        <v>2817263</v>
      </c>
      <c r="E25" s="44">
        <v>586872</v>
      </c>
      <c r="F25" s="39">
        <v>268514</v>
      </c>
      <c r="G25" s="39">
        <v>688200</v>
      </c>
      <c r="H25" s="39">
        <v>1273677</v>
      </c>
      <c r="I25" s="39">
        <f>SUM(E25:H25)</f>
        <v>2817263</v>
      </c>
      <c r="J25" s="22" t="s">
        <v>126</v>
      </c>
      <c r="K25" s="39">
        <v>1000000</v>
      </c>
      <c r="L25" s="39">
        <f>168514+300000+1173677</f>
        <v>1642191</v>
      </c>
    </row>
    <row r="26" spans="1:15" x14ac:dyDescent="0.45">
      <c r="A26" s="37" t="s">
        <v>49</v>
      </c>
      <c r="B26" s="38" t="s">
        <v>50</v>
      </c>
      <c r="C26" s="39" t="s">
        <v>12</v>
      </c>
      <c r="D26" s="39">
        <v>331874</v>
      </c>
      <c r="E26" s="39">
        <v>331874</v>
      </c>
      <c r="F26" s="39">
        <v>0</v>
      </c>
      <c r="G26" s="39">
        <v>0</v>
      </c>
      <c r="H26" s="39">
        <v>0</v>
      </c>
      <c r="I26" s="39">
        <f>SUM(E26:H26)</f>
        <v>331874</v>
      </c>
      <c r="J26" s="22"/>
      <c r="L26" s="39"/>
    </row>
    <row r="27" spans="1:15" x14ac:dyDescent="0.45">
      <c r="A27" s="50">
        <v>27210</v>
      </c>
      <c r="B27" s="38" t="s">
        <v>142</v>
      </c>
      <c r="C27" s="39"/>
      <c r="D27" s="39"/>
      <c r="E27" s="39"/>
      <c r="F27" s="39"/>
      <c r="G27" s="39">
        <v>300000</v>
      </c>
      <c r="H27" s="39"/>
      <c r="I27" s="39">
        <f>SUM(E27:H27)</f>
        <v>300000</v>
      </c>
      <c r="J27" s="22"/>
      <c r="L27" s="39"/>
    </row>
    <row r="28" spans="1:15" x14ac:dyDescent="0.45">
      <c r="A28" s="37" t="s">
        <v>51</v>
      </c>
      <c r="B28" s="38" t="s">
        <v>52</v>
      </c>
      <c r="C28" s="39" t="s">
        <v>12</v>
      </c>
      <c r="D28" s="39">
        <v>1992400</v>
      </c>
      <c r="E28" s="39">
        <v>0</v>
      </c>
      <c r="F28" s="39">
        <v>1773236</v>
      </c>
      <c r="G28" s="39">
        <v>0</v>
      </c>
      <c r="H28" s="39">
        <v>219164</v>
      </c>
      <c r="I28" s="39">
        <f t="shared" si="2"/>
        <v>1992400</v>
      </c>
      <c r="J28" s="22" t="s">
        <v>127</v>
      </c>
      <c r="K28" s="39">
        <f>+H28-150000</f>
        <v>69164</v>
      </c>
      <c r="L28" s="39">
        <f>SUM(N28:O28)</f>
        <v>1542400</v>
      </c>
      <c r="N28" s="49">
        <f>+H28-150000</f>
        <v>69164</v>
      </c>
      <c r="O28" s="49">
        <f>+F28-300000</f>
        <v>1473236</v>
      </c>
    </row>
    <row r="29" spans="1:15" x14ac:dyDescent="0.45">
      <c r="A29" s="58" t="s">
        <v>53</v>
      </c>
      <c r="B29" s="58"/>
      <c r="C29" s="43"/>
      <c r="D29" s="43">
        <v>14276677</v>
      </c>
      <c r="E29" s="43">
        <f>SUM(E17:E28)</f>
        <v>1398254</v>
      </c>
      <c r="F29" s="43">
        <f>SUM(F17:F28)</f>
        <v>6726958</v>
      </c>
      <c r="G29" s="43">
        <f>SUM(G17:G28)</f>
        <v>2247845</v>
      </c>
      <c r="H29" s="43">
        <f>SUM(H17:H28)</f>
        <v>3543620</v>
      </c>
      <c r="I29" s="43">
        <f>SUM(I17:I28)</f>
        <v>13916677</v>
      </c>
      <c r="J29" s="25"/>
    </row>
    <row r="30" spans="1:15" x14ac:dyDescent="0.45">
      <c r="A30" s="37" t="s">
        <v>54</v>
      </c>
      <c r="B30" s="38" t="s">
        <v>55</v>
      </c>
      <c r="C30" s="39" t="s">
        <v>12</v>
      </c>
      <c r="D30" s="39">
        <v>7499063</v>
      </c>
      <c r="E30" s="39">
        <v>80278</v>
      </c>
      <c r="F30" s="39">
        <v>6465825</v>
      </c>
      <c r="G30" s="39">
        <v>150000</v>
      </c>
      <c r="H30" s="39">
        <v>802960</v>
      </c>
      <c r="I30" s="39">
        <f t="shared" ref="I30:I52" si="3">SUM(E30:H30)</f>
        <v>7499063</v>
      </c>
      <c r="J30" s="22" t="s">
        <v>127</v>
      </c>
    </row>
    <row r="31" spans="1:15" x14ac:dyDescent="0.45">
      <c r="A31" s="37" t="s">
        <v>56</v>
      </c>
      <c r="B31" s="38" t="s">
        <v>57</v>
      </c>
      <c r="C31" s="39" t="s">
        <v>12</v>
      </c>
      <c r="D31" s="39">
        <v>5939018</v>
      </c>
      <c r="E31" s="39">
        <v>0</v>
      </c>
      <c r="F31" s="39">
        <v>2657500</v>
      </c>
      <c r="G31" s="39">
        <v>1331518</v>
      </c>
      <c r="H31" s="39">
        <v>1950000</v>
      </c>
      <c r="I31" s="39">
        <f t="shared" si="3"/>
        <v>5939018</v>
      </c>
      <c r="J31" s="22" t="s">
        <v>128</v>
      </c>
    </row>
    <row r="32" spans="1:15" x14ac:dyDescent="0.45">
      <c r="A32" s="37" t="s">
        <v>58</v>
      </c>
      <c r="B32" s="38" t="s">
        <v>59</v>
      </c>
      <c r="C32" s="39" t="s">
        <v>12</v>
      </c>
      <c r="D32" s="39">
        <v>151460</v>
      </c>
      <c r="E32" s="39">
        <v>0</v>
      </c>
      <c r="F32" s="39">
        <v>0</v>
      </c>
      <c r="G32" s="39">
        <v>151460</v>
      </c>
      <c r="H32" s="39">
        <v>0</v>
      </c>
      <c r="I32" s="39">
        <f t="shared" si="3"/>
        <v>151460</v>
      </c>
      <c r="J32" s="22"/>
    </row>
    <row r="33" spans="1:13" x14ac:dyDescent="0.45">
      <c r="A33" s="37" t="s">
        <v>60</v>
      </c>
      <c r="B33" s="38" t="s">
        <v>61</v>
      </c>
      <c r="C33" s="39" t="s">
        <v>12</v>
      </c>
      <c r="D33" s="39">
        <v>458236</v>
      </c>
      <c r="E33" s="39">
        <f>41265+150000</f>
        <v>191265</v>
      </c>
      <c r="F33" s="39">
        <v>100000</v>
      </c>
      <c r="G33" s="39">
        <v>96971</v>
      </c>
      <c r="H33" s="39">
        <v>70000</v>
      </c>
      <c r="I33" s="39">
        <f t="shared" si="3"/>
        <v>458236</v>
      </c>
      <c r="J33" s="22" t="s">
        <v>130</v>
      </c>
    </row>
    <row r="34" spans="1:13" x14ac:dyDescent="0.45">
      <c r="A34" s="37" t="s">
        <v>62</v>
      </c>
      <c r="B34" s="38" t="s">
        <v>63</v>
      </c>
      <c r="C34" s="39" t="s">
        <v>12</v>
      </c>
      <c r="D34" s="39">
        <v>4529584</v>
      </c>
      <c r="E34" s="39">
        <v>0</v>
      </c>
      <c r="F34" s="39">
        <v>2708000</v>
      </c>
      <c r="G34" s="39">
        <v>959000</v>
      </c>
      <c r="H34" s="39">
        <v>862584</v>
      </c>
      <c r="I34" s="39">
        <f t="shared" si="3"/>
        <v>4529584</v>
      </c>
      <c r="J34" s="22" t="s">
        <v>127</v>
      </c>
    </row>
    <row r="35" spans="1:13" x14ac:dyDescent="0.45">
      <c r="A35" s="37" t="s">
        <v>64</v>
      </c>
      <c r="B35" s="38" t="s">
        <v>65</v>
      </c>
      <c r="C35" s="39" t="s">
        <v>12</v>
      </c>
      <c r="D35" s="39">
        <v>644293</v>
      </c>
      <c r="E35" s="44">
        <v>255000</v>
      </c>
      <c r="F35" s="39">
        <v>100000</v>
      </c>
      <c r="G35" s="39">
        <v>209293</v>
      </c>
      <c r="H35" s="39">
        <v>80000</v>
      </c>
      <c r="I35" s="39">
        <f t="shared" si="3"/>
        <v>644293</v>
      </c>
      <c r="J35" s="22" t="s">
        <v>131</v>
      </c>
    </row>
    <row r="36" spans="1:13" x14ac:dyDescent="0.45">
      <c r="A36" s="37" t="s">
        <v>66</v>
      </c>
      <c r="B36" s="38" t="s">
        <v>67</v>
      </c>
      <c r="C36" s="39" t="s">
        <v>12</v>
      </c>
      <c r="D36" s="39">
        <v>8444220</v>
      </c>
      <c r="E36" s="39">
        <v>0</v>
      </c>
      <c r="F36" s="39">
        <v>8355220</v>
      </c>
      <c r="G36" s="39">
        <v>89000</v>
      </c>
      <c r="H36" s="39">
        <v>0</v>
      </c>
      <c r="I36" s="39">
        <f t="shared" si="3"/>
        <v>8444220</v>
      </c>
      <c r="J36" s="22" t="s">
        <v>127</v>
      </c>
    </row>
    <row r="37" spans="1:13" x14ac:dyDescent="0.45">
      <c r="A37" s="37" t="s">
        <v>68</v>
      </c>
      <c r="B37" s="38" t="s">
        <v>69</v>
      </c>
      <c r="C37" s="39" t="s">
        <v>12</v>
      </c>
      <c r="D37" s="39">
        <v>25000000</v>
      </c>
      <c r="E37" s="39">
        <v>0</v>
      </c>
      <c r="F37" s="39">
        <v>25000000</v>
      </c>
      <c r="G37" s="39">
        <v>0</v>
      </c>
      <c r="H37" s="39"/>
      <c r="I37" s="39">
        <f t="shared" si="3"/>
        <v>25000000</v>
      </c>
      <c r="J37" s="22" t="s">
        <v>127</v>
      </c>
    </row>
    <row r="38" spans="1:13" x14ac:dyDescent="0.45">
      <c r="A38" s="37" t="s">
        <v>70</v>
      </c>
      <c r="B38" s="38" t="s">
        <v>71</v>
      </c>
      <c r="C38" s="39" t="s">
        <v>12</v>
      </c>
      <c r="D38" s="39">
        <v>23318659</v>
      </c>
      <c r="E38" s="39">
        <v>0</v>
      </c>
      <c r="F38" s="39">
        <v>0</v>
      </c>
      <c r="G38" s="39">
        <v>12399788</v>
      </c>
      <c r="H38" s="39">
        <v>10918871</v>
      </c>
      <c r="I38" s="39">
        <f t="shared" si="3"/>
        <v>23318659</v>
      </c>
      <c r="J38" s="22" t="s">
        <v>127</v>
      </c>
    </row>
    <row r="39" spans="1:13" x14ac:dyDescent="0.45">
      <c r="A39" s="37" t="s">
        <v>72</v>
      </c>
      <c r="B39" s="38" t="s">
        <v>73</v>
      </c>
      <c r="C39" s="39" t="s">
        <v>12</v>
      </c>
      <c r="D39" s="39">
        <v>68820366</v>
      </c>
      <c r="E39" s="39">
        <v>0</v>
      </c>
      <c r="F39" s="39">
        <v>68820366</v>
      </c>
      <c r="G39" s="39">
        <v>0</v>
      </c>
      <c r="H39" s="39"/>
      <c r="I39" s="39">
        <f t="shared" si="3"/>
        <v>68820366</v>
      </c>
      <c r="J39" s="22" t="s">
        <v>127</v>
      </c>
    </row>
    <row r="40" spans="1:13" x14ac:dyDescent="0.45">
      <c r="A40" s="37" t="s">
        <v>74</v>
      </c>
      <c r="B40" s="38" t="s">
        <v>75</v>
      </c>
      <c r="C40" s="39" t="s">
        <v>12</v>
      </c>
      <c r="D40" s="39">
        <v>12000000</v>
      </c>
      <c r="E40" s="39">
        <v>0</v>
      </c>
      <c r="F40" s="39"/>
      <c r="G40" s="39">
        <v>12000000</v>
      </c>
      <c r="H40" s="39"/>
      <c r="I40" s="39">
        <f t="shared" si="3"/>
        <v>12000000</v>
      </c>
      <c r="J40" s="22" t="s">
        <v>128</v>
      </c>
    </row>
    <row r="41" spans="1:13" x14ac:dyDescent="0.45">
      <c r="A41" s="37" t="s">
        <v>76</v>
      </c>
      <c r="B41" s="38" t="s">
        <v>77</v>
      </c>
      <c r="C41" s="39" t="s">
        <v>12</v>
      </c>
      <c r="D41" s="39">
        <v>1500000</v>
      </c>
      <c r="E41" s="39">
        <v>0</v>
      </c>
      <c r="F41" s="39">
        <v>0</v>
      </c>
      <c r="G41" s="39">
        <v>1071788</v>
      </c>
      <c r="H41" s="39"/>
      <c r="I41" s="39">
        <f>SUM(E41:H41)</f>
        <v>1071788</v>
      </c>
      <c r="J41" s="22" t="s">
        <v>128</v>
      </c>
      <c r="M41" s="49"/>
    </row>
    <row r="42" spans="1:13" x14ac:dyDescent="0.45">
      <c r="A42" s="37" t="s">
        <v>78</v>
      </c>
      <c r="B42" s="38" t="s">
        <v>79</v>
      </c>
      <c r="C42" s="39" t="s">
        <v>12</v>
      </c>
      <c r="D42" s="39">
        <v>1505613</v>
      </c>
      <c r="E42" s="39">
        <v>0</v>
      </c>
      <c r="F42" s="39">
        <v>100000</v>
      </c>
      <c r="G42" s="39">
        <v>1024072</v>
      </c>
      <c r="H42" s="39">
        <v>72640</v>
      </c>
      <c r="I42" s="39">
        <f t="shared" si="3"/>
        <v>1196712</v>
      </c>
      <c r="J42" s="22" t="s">
        <v>128</v>
      </c>
      <c r="M42" s="49"/>
    </row>
    <row r="43" spans="1:13" x14ac:dyDescent="0.45">
      <c r="A43" s="37" t="s">
        <v>80</v>
      </c>
      <c r="B43" s="38" t="s">
        <v>81</v>
      </c>
      <c r="C43" s="39" t="s">
        <v>12</v>
      </c>
      <c r="D43" s="39">
        <v>979620</v>
      </c>
      <c r="E43" s="39">
        <v>41220</v>
      </c>
      <c r="F43" s="39"/>
      <c r="G43" s="39">
        <v>400000</v>
      </c>
      <c r="H43" s="39">
        <v>38400</v>
      </c>
      <c r="I43" s="39">
        <f>SUM(E43:H43)</f>
        <v>479620</v>
      </c>
      <c r="J43" s="22" t="s">
        <v>128</v>
      </c>
    </row>
    <row r="44" spans="1:13" x14ac:dyDescent="0.45">
      <c r="A44" s="37" t="s">
        <v>82</v>
      </c>
      <c r="B44" s="38" t="s">
        <v>83</v>
      </c>
      <c r="C44" s="39" t="s">
        <v>12</v>
      </c>
      <c r="D44" s="39">
        <v>105449</v>
      </c>
      <c r="E44" s="39">
        <v>0</v>
      </c>
      <c r="F44" s="39">
        <v>52500</v>
      </c>
      <c r="G44" s="39">
        <v>0</v>
      </c>
      <c r="H44" s="39">
        <v>52949</v>
      </c>
      <c r="I44" s="39">
        <f t="shared" si="3"/>
        <v>105449</v>
      </c>
      <c r="J44" s="22" t="s">
        <v>127</v>
      </c>
    </row>
    <row r="45" spans="1:13" x14ac:dyDescent="0.45">
      <c r="A45" s="37" t="s">
        <v>84</v>
      </c>
      <c r="B45" s="38" t="s">
        <v>85</v>
      </c>
      <c r="C45" s="39" t="s">
        <v>12</v>
      </c>
      <c r="D45" s="39">
        <v>100000</v>
      </c>
      <c r="E45" s="39">
        <v>0</v>
      </c>
      <c r="F45" s="39">
        <v>0</v>
      </c>
      <c r="G45" s="39">
        <v>100000</v>
      </c>
      <c r="H45" s="39"/>
      <c r="I45" s="39">
        <f t="shared" si="3"/>
        <v>100000</v>
      </c>
      <c r="J45" s="22"/>
    </row>
    <row r="46" spans="1:13" ht="25.15" customHeight="1" x14ac:dyDescent="0.45">
      <c r="A46" s="37" t="s">
        <v>86</v>
      </c>
      <c r="B46" s="38" t="s">
        <v>87</v>
      </c>
      <c r="C46" s="39" t="s">
        <v>12</v>
      </c>
      <c r="D46" s="39">
        <v>547665</v>
      </c>
      <c r="E46" s="39">
        <v>0</v>
      </c>
      <c r="F46" s="39">
        <v>72051</v>
      </c>
      <c r="G46" s="39">
        <v>470316</v>
      </c>
      <c r="H46" s="39">
        <v>5298</v>
      </c>
      <c r="I46" s="39">
        <f t="shared" si="3"/>
        <v>547665</v>
      </c>
      <c r="J46" s="22" t="s">
        <v>127</v>
      </c>
    </row>
    <row r="47" spans="1:13" x14ac:dyDescent="0.45">
      <c r="A47" s="37" t="s">
        <v>88</v>
      </c>
      <c r="B47" s="38" t="s">
        <v>89</v>
      </c>
      <c r="C47" s="39" t="s">
        <v>12</v>
      </c>
      <c r="D47" s="39">
        <v>1721300</v>
      </c>
      <c r="E47" s="39">
        <v>100000</v>
      </c>
      <c r="F47" s="39">
        <v>780000</v>
      </c>
      <c r="G47" s="39">
        <v>691300</v>
      </c>
      <c r="H47" s="39">
        <v>150000</v>
      </c>
      <c r="I47" s="39">
        <f t="shared" si="3"/>
        <v>1721300</v>
      </c>
      <c r="J47" s="22" t="s">
        <v>129</v>
      </c>
    </row>
    <row r="48" spans="1:13" x14ac:dyDescent="0.45">
      <c r="A48" s="37" t="s">
        <v>90</v>
      </c>
      <c r="B48" s="38" t="s">
        <v>91</v>
      </c>
      <c r="C48" s="39" t="s">
        <v>12</v>
      </c>
      <c r="D48" s="39">
        <v>10000</v>
      </c>
      <c r="E48" s="39">
        <v>0</v>
      </c>
      <c r="F48" s="39">
        <v>10000</v>
      </c>
      <c r="G48" s="39">
        <v>0</v>
      </c>
      <c r="H48" s="39"/>
      <c r="I48" s="39">
        <f t="shared" si="3"/>
        <v>10000</v>
      </c>
      <c r="J48" s="22" t="s">
        <v>127</v>
      </c>
    </row>
    <row r="49" spans="1:10" x14ac:dyDescent="0.45">
      <c r="A49" s="37" t="s">
        <v>92</v>
      </c>
      <c r="B49" s="38" t="s">
        <v>93</v>
      </c>
      <c r="C49" s="39" t="s">
        <v>12</v>
      </c>
      <c r="D49" s="39">
        <v>11619874</v>
      </c>
      <c r="E49" s="39">
        <v>0</v>
      </c>
      <c r="F49" s="39">
        <v>4261739.82</v>
      </c>
      <c r="G49" s="39">
        <v>4553007.71</v>
      </c>
      <c r="H49" s="39">
        <v>3475126.47</v>
      </c>
      <c r="I49" s="39">
        <f t="shared" si="3"/>
        <v>12289874.000000002</v>
      </c>
      <c r="J49" s="22" t="s">
        <v>127</v>
      </c>
    </row>
    <row r="50" spans="1:10" x14ac:dyDescent="0.45">
      <c r="A50" s="37" t="s">
        <v>94</v>
      </c>
      <c r="B50" s="38" t="s">
        <v>95</v>
      </c>
      <c r="C50" s="39" t="s">
        <v>12</v>
      </c>
      <c r="D50" s="39">
        <v>48000</v>
      </c>
      <c r="E50" s="39">
        <v>0</v>
      </c>
      <c r="F50" s="39">
        <v>48000</v>
      </c>
      <c r="G50" s="39">
        <v>0</v>
      </c>
      <c r="H50" s="39">
        <v>0</v>
      </c>
      <c r="I50" s="39">
        <f t="shared" si="3"/>
        <v>48000</v>
      </c>
      <c r="J50" s="22" t="s">
        <v>127</v>
      </c>
    </row>
    <row r="51" spans="1:10" x14ac:dyDescent="0.45">
      <c r="A51" s="37" t="s">
        <v>96</v>
      </c>
      <c r="B51" s="38" t="s">
        <v>97</v>
      </c>
      <c r="C51" s="39" t="s">
        <v>12</v>
      </c>
      <c r="D51" s="39">
        <v>5885189</v>
      </c>
      <c r="E51" s="39">
        <v>0</v>
      </c>
      <c r="F51" s="39">
        <v>1758888</v>
      </c>
      <c r="G51" s="39">
        <v>3834551</v>
      </c>
      <c r="H51" s="39">
        <v>291750</v>
      </c>
      <c r="I51" s="39">
        <f t="shared" si="3"/>
        <v>5885189</v>
      </c>
      <c r="J51" s="22" t="s">
        <v>127</v>
      </c>
    </row>
    <row r="52" spans="1:10" x14ac:dyDescent="0.45">
      <c r="A52" s="37" t="s">
        <v>98</v>
      </c>
      <c r="B52" s="38" t="s">
        <v>99</v>
      </c>
      <c r="C52" s="39" t="s">
        <v>12</v>
      </c>
      <c r="D52" s="39">
        <v>831496</v>
      </c>
      <c r="E52" s="39">
        <v>65000</v>
      </c>
      <c r="F52" s="39">
        <v>287680</v>
      </c>
      <c r="G52" s="39">
        <v>319596</v>
      </c>
      <c r="H52" s="39">
        <v>159220</v>
      </c>
      <c r="I52" s="39">
        <f t="shared" si="3"/>
        <v>831496</v>
      </c>
      <c r="J52" s="22" t="s">
        <v>126</v>
      </c>
    </row>
    <row r="53" spans="1:10" x14ac:dyDescent="0.45">
      <c r="A53" s="58" t="s">
        <v>100</v>
      </c>
      <c r="B53" s="58"/>
      <c r="C53" s="43"/>
      <c r="D53" s="43">
        <v>181659105</v>
      </c>
      <c r="E53" s="43">
        <f>SUM(E30:E52)</f>
        <v>732763</v>
      </c>
      <c r="F53" s="43">
        <f t="shared" ref="F53:H53" si="4">SUM(F30:F52)</f>
        <v>121577769.81999999</v>
      </c>
      <c r="G53" s="43">
        <f t="shared" si="4"/>
        <v>39851660.710000001</v>
      </c>
      <c r="H53" s="43">
        <f t="shared" si="4"/>
        <v>18929798.469999999</v>
      </c>
      <c r="I53" s="43">
        <f>SUM(I30:I52)</f>
        <v>181091992</v>
      </c>
      <c r="J53" s="25"/>
    </row>
    <row r="54" spans="1:10" x14ac:dyDescent="0.45">
      <c r="A54" s="37" t="s">
        <v>101</v>
      </c>
      <c r="B54" s="38" t="s">
        <v>102</v>
      </c>
      <c r="C54" s="39" t="s">
        <v>12</v>
      </c>
      <c r="D54" s="39">
        <v>300000</v>
      </c>
      <c r="E54" s="39">
        <v>0</v>
      </c>
      <c r="F54" s="39">
        <v>0</v>
      </c>
      <c r="G54" s="39">
        <v>300000</v>
      </c>
      <c r="H54" s="39"/>
      <c r="I54" s="39">
        <f t="shared" ref="I54:I62" si="5">SUM(E54:H54)</f>
        <v>300000</v>
      </c>
      <c r="J54" s="22" t="s">
        <v>129</v>
      </c>
    </row>
    <row r="55" spans="1:10" x14ac:dyDescent="0.45">
      <c r="A55" s="37" t="s">
        <v>103</v>
      </c>
      <c r="B55" s="38" t="s">
        <v>104</v>
      </c>
      <c r="C55" s="39" t="s">
        <v>12</v>
      </c>
      <c r="D55" s="39">
        <v>1096998</v>
      </c>
      <c r="E55" s="39">
        <v>0</v>
      </c>
      <c r="F55" s="39">
        <v>100000</v>
      </c>
      <c r="G55" s="39">
        <v>896998</v>
      </c>
      <c r="H55" s="39">
        <v>100000</v>
      </c>
      <c r="I55" s="39">
        <f t="shared" si="5"/>
        <v>1096998</v>
      </c>
      <c r="J55" s="22" t="s">
        <v>129</v>
      </c>
    </row>
    <row r="56" spans="1:10" x14ac:dyDescent="0.45">
      <c r="A56" s="73">
        <v>42140</v>
      </c>
      <c r="B56" s="38" t="s">
        <v>143</v>
      </c>
      <c r="C56" s="39"/>
      <c r="D56" s="39"/>
      <c r="E56" s="39"/>
      <c r="F56" s="39"/>
      <c r="G56" s="39">
        <v>70000</v>
      </c>
      <c r="H56" s="39"/>
      <c r="I56" s="39">
        <f t="shared" si="5"/>
        <v>70000</v>
      </c>
      <c r="J56" s="22"/>
    </row>
    <row r="57" spans="1:10" x14ac:dyDescent="0.45">
      <c r="A57" s="37" t="s">
        <v>105</v>
      </c>
      <c r="B57" s="38" t="s">
        <v>106</v>
      </c>
      <c r="C57" s="39" t="s">
        <v>12</v>
      </c>
      <c r="D57" s="39">
        <v>1500000</v>
      </c>
      <c r="E57" s="39">
        <v>0</v>
      </c>
      <c r="F57" s="39">
        <v>0</v>
      </c>
      <c r="G57" s="39">
        <v>1500000</v>
      </c>
      <c r="H57" s="39">
        <v>0</v>
      </c>
      <c r="I57" s="39">
        <f t="shared" si="5"/>
        <v>1500000</v>
      </c>
      <c r="J57" s="22" t="s">
        <v>124</v>
      </c>
    </row>
    <row r="58" spans="1:10" x14ac:dyDescent="0.45">
      <c r="A58" s="37" t="s">
        <v>107</v>
      </c>
      <c r="B58" s="38" t="s">
        <v>108</v>
      </c>
      <c r="C58" s="39" t="s">
        <v>12</v>
      </c>
      <c r="D58" s="39">
        <v>800000</v>
      </c>
      <c r="E58" s="39">
        <v>0</v>
      </c>
      <c r="F58" s="39">
        <v>0</v>
      </c>
      <c r="G58" s="39">
        <v>1737113</v>
      </c>
      <c r="H58" s="39">
        <v>0</v>
      </c>
      <c r="I58" s="39">
        <f t="shared" si="5"/>
        <v>1737113</v>
      </c>
      <c r="J58" s="22" t="s">
        <v>124</v>
      </c>
    </row>
    <row r="59" spans="1:10" x14ac:dyDescent="0.45">
      <c r="A59" s="37" t="s">
        <v>109</v>
      </c>
      <c r="B59" s="38" t="s">
        <v>110</v>
      </c>
      <c r="C59" s="39" t="s">
        <v>12</v>
      </c>
      <c r="D59" s="39">
        <v>14776048</v>
      </c>
      <c r="E59" s="39">
        <v>0</v>
      </c>
      <c r="F59" s="39">
        <v>8278941</v>
      </c>
      <c r="G59" s="39">
        <v>2497107</v>
      </c>
      <c r="H59" s="39">
        <v>4000000</v>
      </c>
      <c r="I59" s="39">
        <f>SUM(E59:H59)</f>
        <v>14776048</v>
      </c>
      <c r="J59" s="22" t="s">
        <v>127</v>
      </c>
    </row>
    <row r="60" spans="1:10" x14ac:dyDescent="0.45">
      <c r="A60" s="50">
        <v>42510</v>
      </c>
      <c r="B60" s="38" t="s">
        <v>140</v>
      </c>
      <c r="C60" s="39"/>
      <c r="D60" s="39"/>
      <c r="E60" s="39"/>
      <c r="F60" s="39"/>
      <c r="G60" s="39">
        <v>300000</v>
      </c>
      <c r="H60" s="39"/>
      <c r="I60" s="39">
        <f>SUM(E60:H60)</f>
        <v>300000</v>
      </c>
      <c r="J60" s="22"/>
    </row>
    <row r="61" spans="1:10" x14ac:dyDescent="0.45">
      <c r="A61" s="37" t="s">
        <v>111</v>
      </c>
      <c r="B61" s="38" t="s">
        <v>112</v>
      </c>
      <c r="C61" s="39" t="s">
        <v>12</v>
      </c>
      <c r="D61" s="39">
        <v>3394616</v>
      </c>
      <c r="E61" s="39">
        <v>0</v>
      </c>
      <c r="F61" s="39">
        <v>162330.10000000009</v>
      </c>
      <c r="G61" s="39">
        <v>1138200</v>
      </c>
      <c r="H61" s="39">
        <v>13646.890000000014</v>
      </c>
      <c r="I61" s="39">
        <f>SUM(E61:H61)</f>
        <v>1314176.9900000002</v>
      </c>
      <c r="J61" s="22" t="s">
        <v>126</v>
      </c>
    </row>
    <row r="62" spans="1:10" x14ac:dyDescent="0.45">
      <c r="A62" s="37" t="s">
        <v>113</v>
      </c>
      <c r="B62" s="38" t="s">
        <v>114</v>
      </c>
      <c r="C62" s="39" t="s">
        <v>12</v>
      </c>
      <c r="D62" s="39">
        <v>510047</v>
      </c>
      <c r="E62" s="39">
        <v>0</v>
      </c>
      <c r="F62" s="39">
        <v>200000</v>
      </c>
      <c r="G62" s="39">
        <v>200000</v>
      </c>
      <c r="H62" s="39">
        <v>110047</v>
      </c>
      <c r="I62" s="39">
        <f t="shared" si="5"/>
        <v>510047</v>
      </c>
      <c r="J62" s="22" t="s">
        <v>126</v>
      </c>
    </row>
    <row r="63" spans="1:10" x14ac:dyDescent="0.45">
      <c r="A63" s="58" t="s">
        <v>115</v>
      </c>
      <c r="B63" s="58"/>
      <c r="C63" s="43"/>
      <c r="D63" s="43">
        <v>22377709</v>
      </c>
      <c r="E63" s="43">
        <f>SUM(E54:E62)</f>
        <v>0</v>
      </c>
      <c r="F63" s="43">
        <f>SUM(F54:F62)</f>
        <v>8741271.0999999996</v>
      </c>
      <c r="G63" s="43">
        <f>SUM(G54:G62)</f>
        <v>8639418</v>
      </c>
      <c r="H63" s="43">
        <f>SUM(H54:H62)</f>
        <v>4223693.8900000006</v>
      </c>
      <c r="I63" s="43">
        <f>SUM(I54:I62)</f>
        <v>21604382.990000002</v>
      </c>
      <c r="J63" s="25"/>
    </row>
    <row r="64" spans="1:10" x14ac:dyDescent="0.45">
      <c r="A64" s="37" t="s">
        <v>116</v>
      </c>
      <c r="B64" s="38" t="s">
        <v>117</v>
      </c>
      <c r="C64" s="39" t="s">
        <v>12</v>
      </c>
      <c r="D64" s="39">
        <v>1800</v>
      </c>
      <c r="E64" s="39">
        <v>1800</v>
      </c>
      <c r="F64" s="39">
        <v>0</v>
      </c>
      <c r="G64" s="39">
        <v>0</v>
      </c>
      <c r="H64" s="39">
        <v>0</v>
      </c>
      <c r="I64" s="39">
        <f>SUM(E64:H64)</f>
        <v>1800</v>
      </c>
      <c r="J64" s="22"/>
    </row>
    <row r="65" spans="1:11" x14ac:dyDescent="0.45">
      <c r="A65" s="58" t="s">
        <v>118</v>
      </c>
      <c r="B65" s="58"/>
      <c r="C65" s="43"/>
      <c r="D65" s="43">
        <v>1800</v>
      </c>
      <c r="E65" s="43">
        <f>SUM(E64)</f>
        <v>1800</v>
      </c>
      <c r="F65" s="43">
        <f t="shared" ref="F65:H65" si="6">SUM(F64)</f>
        <v>0</v>
      </c>
      <c r="G65" s="43">
        <f t="shared" si="6"/>
        <v>0</v>
      </c>
      <c r="H65" s="43">
        <f t="shared" si="6"/>
        <v>0</v>
      </c>
      <c r="I65" s="43">
        <f>SUM(I64)</f>
        <v>1800</v>
      </c>
      <c r="J65" s="25"/>
    </row>
    <row r="66" spans="1:11" x14ac:dyDescent="0.45">
      <c r="A66" s="59" t="s">
        <v>119</v>
      </c>
      <c r="B66" s="59"/>
      <c r="C66" s="45"/>
      <c r="D66" s="45">
        <v>509943885</v>
      </c>
      <c r="E66" s="45">
        <f>+SUM(E16+E29+E53+E63+E65)</f>
        <v>192048268.32001215</v>
      </c>
      <c r="F66" s="45">
        <f>+SUM(F16+F29+F53+F63+F65)</f>
        <v>181140785.23396322</v>
      </c>
      <c r="G66" s="45">
        <f>+SUM(G16+G29+G53+G63+G65)</f>
        <v>82657845.277842164</v>
      </c>
      <c r="H66" s="45">
        <f>+SUM(H16+H29+H53+H63+H65)</f>
        <v>52396547.161196545</v>
      </c>
      <c r="I66" s="46">
        <f>SUM(E66:H66)</f>
        <v>508243445.99301404</v>
      </c>
      <c r="J66" s="25"/>
      <c r="K66" s="39">
        <f>SUM(K4:K65)</f>
        <v>2319943</v>
      </c>
    </row>
    <row r="67" spans="1:11" x14ac:dyDescent="0.45">
      <c r="A67" s="29" t="s">
        <v>137</v>
      </c>
      <c r="B67" s="29"/>
      <c r="I67" s="51">
        <f>+I66-510253885</f>
        <v>-2010439.0069859624</v>
      </c>
    </row>
    <row r="72" spans="1:11" x14ac:dyDescent="0.45">
      <c r="F72" s="15" t="s">
        <v>141</v>
      </c>
    </row>
  </sheetData>
  <mergeCells count="8">
    <mergeCell ref="A63:B63"/>
    <mergeCell ref="A65:B65"/>
    <mergeCell ref="A66:B66"/>
    <mergeCell ref="A1:I1"/>
    <mergeCell ref="A16:B16"/>
    <mergeCell ref="A29:B29"/>
    <mergeCell ref="A53:B53"/>
    <mergeCell ref="A2:I2"/>
  </mergeCells>
  <printOptions horizontalCentered="1"/>
  <pageMargins left="0.23622047244094491" right="0.23622047244094491" top="0.59055118110236227" bottom="0.74803149606299213" header="0.31496062992125984" footer="0.31496062992125984"/>
  <pageSetup scale="42" fitToHeight="0" orientation="landscape" r:id="rId1"/>
  <rowBreaks count="1" manualBreakCount="1">
    <brk id="40" max="8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64"/>
  <sheetViews>
    <sheetView view="pageBreakPreview" topLeftCell="A40" zoomScale="60" zoomScaleNormal="51" workbookViewId="0">
      <selection activeCell="A63" sqref="A63:B63"/>
    </sheetView>
  </sheetViews>
  <sheetFormatPr baseColWidth="10" defaultColWidth="11.5703125" defaultRowHeight="26.25" x14ac:dyDescent="0.4"/>
  <cols>
    <col min="1" max="1" width="30.5703125" style="15" customWidth="1"/>
    <col min="2" max="2" width="110.140625" style="15" customWidth="1"/>
    <col min="3" max="3" width="35.85546875" style="15" hidden="1" customWidth="1"/>
    <col min="4" max="4" width="30.42578125" style="15" hidden="1" customWidth="1"/>
    <col min="5" max="6" width="32.7109375" style="15" bestFit="1" customWidth="1"/>
    <col min="7" max="8" width="30.42578125" style="15" bestFit="1" customWidth="1"/>
    <col min="9" max="9" width="32.7109375" style="15" bestFit="1" customWidth="1"/>
    <col min="10" max="10" width="42.140625" style="15" hidden="1" customWidth="1"/>
    <col min="11" max="11" width="32.28515625" style="34" hidden="1" customWidth="1"/>
    <col min="12" max="16384" width="11.5703125" style="15"/>
  </cols>
  <sheetData>
    <row r="1" spans="1:11" x14ac:dyDescent="0.4">
      <c r="A1" s="66" t="s">
        <v>134</v>
      </c>
      <c r="B1" s="66"/>
      <c r="C1" s="66"/>
      <c r="D1" s="66"/>
      <c r="E1" s="66"/>
      <c r="F1" s="66"/>
      <c r="G1" s="66"/>
      <c r="H1" s="66"/>
      <c r="I1" s="67"/>
      <c r="K1" s="20"/>
    </row>
    <row r="2" spans="1:11" x14ac:dyDescent="0.4">
      <c r="A2" s="68" t="s">
        <v>133</v>
      </c>
      <c r="B2" s="69"/>
      <c r="C2" s="69"/>
      <c r="D2" s="69"/>
      <c r="E2" s="69"/>
      <c r="F2" s="69"/>
      <c r="G2" s="69"/>
      <c r="H2" s="69"/>
      <c r="I2" s="70"/>
      <c r="K2" s="20"/>
    </row>
    <row r="3" spans="1:11" x14ac:dyDescent="0.4">
      <c r="A3" s="16" t="s">
        <v>0</v>
      </c>
      <c r="B3" s="16" t="s">
        <v>121</v>
      </c>
      <c r="C3" s="16" t="s">
        <v>2</v>
      </c>
      <c r="D3" s="16" t="s">
        <v>3</v>
      </c>
      <c r="E3" s="17" t="s">
        <v>4</v>
      </c>
      <c r="F3" s="16" t="s">
        <v>6</v>
      </c>
      <c r="G3" s="16" t="s">
        <v>7</v>
      </c>
      <c r="H3" s="16" t="s">
        <v>8</v>
      </c>
      <c r="I3" s="16" t="s">
        <v>9</v>
      </c>
      <c r="J3" s="31" t="s">
        <v>132</v>
      </c>
      <c r="K3" s="20" t="s">
        <v>136</v>
      </c>
    </row>
    <row r="4" spans="1:11" x14ac:dyDescent="0.4">
      <c r="A4" s="18" t="s">
        <v>10</v>
      </c>
      <c r="B4" s="19" t="s">
        <v>11</v>
      </c>
      <c r="C4" s="20" t="s">
        <v>12</v>
      </c>
      <c r="D4" s="20">
        <v>111754498</v>
      </c>
      <c r="E4" s="20">
        <f>107840478.488151+3914019.51</f>
        <v>111754497.998151</v>
      </c>
      <c r="F4" s="20">
        <v>0</v>
      </c>
      <c r="G4" s="20">
        <v>0</v>
      </c>
      <c r="H4" s="20">
        <v>0</v>
      </c>
      <c r="I4" s="21">
        <f>SUM(E4:H4)</f>
        <v>111754497.998151</v>
      </c>
      <c r="J4" s="32" t="s">
        <v>123</v>
      </c>
      <c r="K4" s="20"/>
    </row>
    <row r="5" spans="1:11" x14ac:dyDescent="0.4">
      <c r="A5" s="18" t="s">
        <v>13</v>
      </c>
      <c r="B5" s="19" t="s">
        <v>14</v>
      </c>
      <c r="C5" s="20" t="s">
        <v>12</v>
      </c>
      <c r="D5" s="20">
        <v>10404570</v>
      </c>
      <c r="E5" s="20">
        <v>6586922</v>
      </c>
      <c r="F5" s="20">
        <v>1415947</v>
      </c>
      <c r="G5" s="20">
        <v>2401701</v>
      </c>
      <c r="H5" s="20">
        <v>0</v>
      </c>
      <c r="I5" s="20">
        <f t="shared" ref="I5:I15" si="0">SUM(E5:H5)</f>
        <v>10404570</v>
      </c>
      <c r="J5" s="32" t="s">
        <v>123</v>
      </c>
      <c r="K5" s="20"/>
    </row>
    <row r="6" spans="1:11" x14ac:dyDescent="0.4">
      <c r="A6" s="18" t="s">
        <v>15</v>
      </c>
      <c r="B6" s="19" t="s">
        <v>16</v>
      </c>
      <c r="C6" s="20" t="s">
        <v>12</v>
      </c>
      <c r="D6" s="20">
        <v>9312952</v>
      </c>
      <c r="E6" s="20">
        <f>8986779.02886925+326172.97</f>
        <v>9312951.9988692515</v>
      </c>
      <c r="F6" s="20">
        <v>0</v>
      </c>
      <c r="G6" s="20">
        <v>0</v>
      </c>
      <c r="H6" s="20">
        <v>0</v>
      </c>
      <c r="I6" s="20">
        <f t="shared" si="0"/>
        <v>9312951.9988692515</v>
      </c>
      <c r="J6" s="32" t="s">
        <v>123</v>
      </c>
      <c r="K6" s="20"/>
    </row>
    <row r="7" spans="1:11" x14ac:dyDescent="0.4">
      <c r="A7" s="23">
        <v>11520</v>
      </c>
      <c r="B7" s="19" t="s">
        <v>17</v>
      </c>
      <c r="C7" s="20" t="s">
        <v>12</v>
      </c>
      <c r="D7" s="20">
        <v>9312952</v>
      </c>
      <c r="E7" s="20">
        <f>8986779.02886925+326172.97</f>
        <v>9312951.9988692515</v>
      </c>
      <c r="F7" s="20">
        <v>0</v>
      </c>
      <c r="G7" s="20">
        <v>0</v>
      </c>
      <c r="H7" s="20">
        <v>0</v>
      </c>
      <c r="I7" s="20">
        <f t="shared" si="0"/>
        <v>9312951.9988692515</v>
      </c>
      <c r="J7" s="32" t="s">
        <v>123</v>
      </c>
      <c r="K7" s="20"/>
    </row>
    <row r="8" spans="1:11" x14ac:dyDescent="0.4">
      <c r="A8" s="18" t="s">
        <v>18</v>
      </c>
      <c r="B8" s="19" t="s">
        <v>19</v>
      </c>
      <c r="C8" s="20" t="s">
        <v>12</v>
      </c>
      <c r="D8" s="20">
        <v>9312952</v>
      </c>
      <c r="E8" s="20">
        <f>8986779.02886925+326172.97</f>
        <v>9312951.9988692515</v>
      </c>
      <c r="F8" s="20">
        <v>0</v>
      </c>
      <c r="G8" s="20">
        <v>0</v>
      </c>
      <c r="H8" s="20">
        <v>0</v>
      </c>
      <c r="I8" s="20">
        <f t="shared" si="0"/>
        <v>9312951.9988692515</v>
      </c>
      <c r="J8" s="32" t="s">
        <v>123</v>
      </c>
      <c r="K8" s="20"/>
    </row>
    <row r="9" spans="1:11" ht="52.5" x14ac:dyDescent="0.4">
      <c r="A9" s="18" t="s">
        <v>20</v>
      </c>
      <c r="B9" s="24" t="s">
        <v>135</v>
      </c>
      <c r="C9" s="20" t="s">
        <v>12</v>
      </c>
      <c r="D9" s="20">
        <v>16204493</v>
      </c>
      <c r="E9" s="20">
        <f>15636955.1880767+567537.81</f>
        <v>16204492.9980767</v>
      </c>
      <c r="F9" s="20">
        <v>0</v>
      </c>
      <c r="G9" s="20">
        <v>0</v>
      </c>
      <c r="H9" s="20">
        <v>0</v>
      </c>
      <c r="I9" s="20">
        <f t="shared" si="0"/>
        <v>16204492.9980767</v>
      </c>
      <c r="J9" s="32" t="s">
        <v>123</v>
      </c>
      <c r="K9" s="20"/>
    </row>
    <row r="10" spans="1:11" x14ac:dyDescent="0.4">
      <c r="A10" s="18" t="s">
        <v>22</v>
      </c>
      <c r="B10" s="19" t="s">
        <v>23</v>
      </c>
      <c r="C10" s="20" t="s">
        <v>12</v>
      </c>
      <c r="D10" s="20">
        <v>2526467</v>
      </c>
      <c r="E10" s="20">
        <f>2413928.59004702+112538.41</f>
        <v>2526467.0000470201</v>
      </c>
      <c r="F10" s="20">
        <v>0</v>
      </c>
      <c r="G10" s="20">
        <v>0</v>
      </c>
      <c r="H10" s="20">
        <v>0</v>
      </c>
      <c r="I10" s="20">
        <f t="shared" si="0"/>
        <v>2526467.0000470201</v>
      </c>
      <c r="J10" s="32" t="s">
        <v>123</v>
      </c>
      <c r="K10" s="20"/>
    </row>
    <row r="11" spans="1:11" x14ac:dyDescent="0.4">
      <c r="A11" s="18" t="s">
        <v>24</v>
      </c>
      <c r="B11" s="19" t="s">
        <v>11</v>
      </c>
      <c r="C11" s="20" t="s">
        <v>12</v>
      </c>
      <c r="D11" s="20">
        <v>101081376</v>
      </c>
      <c r="E11" s="20">
        <f>1585516.42148011+21057949.03</f>
        <v>22643465.451480113</v>
      </c>
      <c r="F11" s="20">
        <v>33492707.074623749</v>
      </c>
      <c r="G11" s="20">
        <v>22525775.143026218</v>
      </c>
      <c r="H11" s="20">
        <v>22419428.335271772</v>
      </c>
      <c r="I11" s="20">
        <f t="shared" si="0"/>
        <v>101081376.00440186</v>
      </c>
      <c r="J11" s="32" t="s">
        <v>123</v>
      </c>
      <c r="K11" s="20"/>
    </row>
    <row r="12" spans="1:11" x14ac:dyDescent="0.4">
      <c r="A12" s="18" t="s">
        <v>25</v>
      </c>
      <c r="B12" s="19" t="s">
        <v>16</v>
      </c>
      <c r="C12" s="20" t="s">
        <v>12</v>
      </c>
      <c r="D12" s="20">
        <v>8423448</v>
      </c>
      <c r="E12" s="20">
        <f>129691.810748628+555526.65</f>
        <v>685218.46074862801</v>
      </c>
      <c r="F12" s="20">
        <v>3920756.9196697501</v>
      </c>
      <c r="G12" s="20">
        <v>2177469.3869859301</v>
      </c>
      <c r="H12" s="20">
        <v>1640003.2329623846</v>
      </c>
      <c r="I12" s="20">
        <f t="shared" si="0"/>
        <v>8423448.0003666934</v>
      </c>
      <c r="J12" s="32" t="s">
        <v>123</v>
      </c>
      <c r="K12" s="20"/>
    </row>
    <row r="13" spans="1:11" x14ac:dyDescent="0.4">
      <c r="A13" s="18" t="s">
        <v>26</v>
      </c>
      <c r="B13" s="19" t="s">
        <v>17</v>
      </c>
      <c r="C13" s="20" t="s">
        <v>12</v>
      </c>
      <c r="D13" s="20">
        <v>8423448</v>
      </c>
      <c r="E13" s="20">
        <f>129691.810748628+555526.65</f>
        <v>685218.46074862801</v>
      </c>
      <c r="F13" s="20">
        <v>3920756.9196697501</v>
      </c>
      <c r="G13" s="20">
        <v>2177469.3869859301</v>
      </c>
      <c r="H13" s="20">
        <v>1640003.2329623846</v>
      </c>
      <c r="I13" s="20">
        <f t="shared" si="0"/>
        <v>8423448.0003666934</v>
      </c>
      <c r="J13" s="32" t="s">
        <v>123</v>
      </c>
      <c r="K13" s="20"/>
    </row>
    <row r="14" spans="1:11" x14ac:dyDescent="0.4">
      <c r="A14" s="18" t="s">
        <v>27</v>
      </c>
      <c r="B14" s="19" t="s">
        <v>23</v>
      </c>
      <c r="C14" s="20" t="s">
        <v>12</v>
      </c>
      <c r="D14" s="20">
        <v>4609930</v>
      </c>
      <c r="E14" s="20">
        <f>538975.294152242+89829.66</f>
        <v>628804.95415224205</v>
      </c>
      <c r="F14" s="20">
        <v>1344618.4</v>
      </c>
      <c r="G14" s="20">
        <v>2636506.6508440785</v>
      </c>
      <c r="H14" s="20">
        <v>0</v>
      </c>
      <c r="I14" s="20">
        <f t="shared" si="0"/>
        <v>4609930.0049963202</v>
      </c>
      <c r="J14" s="32" t="s">
        <v>123</v>
      </c>
      <c r="K14" s="20"/>
    </row>
    <row r="15" spans="1:11" x14ac:dyDescent="0.4">
      <c r="A15" s="18" t="s">
        <v>28</v>
      </c>
      <c r="B15" s="19" t="s">
        <v>29</v>
      </c>
      <c r="C15" s="20" t="s">
        <v>12</v>
      </c>
      <c r="D15" s="20">
        <v>261508</v>
      </c>
      <c r="E15" s="20">
        <v>261508</v>
      </c>
      <c r="F15" s="20">
        <v>0</v>
      </c>
      <c r="G15" s="20">
        <v>0</v>
      </c>
      <c r="H15" s="20">
        <v>0</v>
      </c>
      <c r="I15" s="20">
        <f t="shared" si="0"/>
        <v>261508</v>
      </c>
      <c r="J15" s="32" t="s">
        <v>123</v>
      </c>
      <c r="K15" s="20"/>
    </row>
    <row r="16" spans="1:11" x14ac:dyDescent="0.4">
      <c r="A16" s="64" t="s">
        <v>30</v>
      </c>
      <c r="B16" s="64"/>
      <c r="C16" s="25"/>
      <c r="D16" s="25">
        <f>SUM(D4:D15)</f>
        <v>291628594</v>
      </c>
      <c r="E16" s="25">
        <f>SUM(E4:E15)</f>
        <v>189915451.32001215</v>
      </c>
      <c r="F16" s="25">
        <f t="shared" ref="F16:G16" si="1">SUM(F4:F15)</f>
        <v>44094786.313963242</v>
      </c>
      <c r="G16" s="25">
        <f t="shared" si="1"/>
        <v>31918921.567842159</v>
      </c>
      <c r="H16" s="25">
        <f>SUM(H4:H15)</f>
        <v>25699434.801196542</v>
      </c>
      <c r="I16" s="25">
        <f>SUM(I4:I15)</f>
        <v>291628594.00301403</v>
      </c>
      <c r="J16" s="33"/>
      <c r="K16" s="20"/>
    </row>
    <row r="17" spans="1:11" x14ac:dyDescent="0.4">
      <c r="A17" s="18" t="s">
        <v>31</v>
      </c>
      <c r="B17" s="19" t="s">
        <v>32</v>
      </c>
      <c r="C17" s="20" t="s">
        <v>12</v>
      </c>
      <c r="D17" s="20">
        <v>4468001</v>
      </c>
      <c r="E17" s="20">
        <v>0</v>
      </c>
      <c r="F17" s="20">
        <v>3498345</v>
      </c>
      <c r="G17" s="20">
        <v>569656</v>
      </c>
      <c r="H17" s="20">
        <v>400000</v>
      </c>
      <c r="I17" s="20">
        <f t="shared" ref="I17:I27" si="2">SUM(E17:H17)</f>
        <v>4468001</v>
      </c>
      <c r="J17" s="32" t="s">
        <v>124</v>
      </c>
      <c r="K17" s="20"/>
    </row>
    <row r="18" spans="1:11" x14ac:dyDescent="0.4">
      <c r="A18" s="18" t="s">
        <v>33</v>
      </c>
      <c r="B18" s="19" t="s">
        <v>34</v>
      </c>
      <c r="C18" s="20" t="s">
        <v>12</v>
      </c>
      <c r="D18" s="20">
        <v>1507780</v>
      </c>
      <c r="E18" s="20">
        <v>100000</v>
      </c>
      <c r="F18" s="20">
        <v>398000</v>
      </c>
      <c r="G18" s="20">
        <v>709780</v>
      </c>
      <c r="H18" s="20">
        <v>300000</v>
      </c>
      <c r="I18" s="20">
        <f t="shared" si="2"/>
        <v>1507780</v>
      </c>
      <c r="J18" s="32" t="s">
        <v>125</v>
      </c>
      <c r="K18" s="30">
        <v>57448.25</v>
      </c>
    </row>
    <row r="19" spans="1:11" x14ac:dyDescent="0.4">
      <c r="A19" s="18" t="s">
        <v>35</v>
      </c>
      <c r="B19" s="19" t="s">
        <v>36</v>
      </c>
      <c r="C19" s="20" t="s">
        <v>12</v>
      </c>
      <c r="D19" s="20">
        <v>1206000</v>
      </c>
      <c r="E19" s="20">
        <v>0</v>
      </c>
      <c r="F19" s="20">
        <v>306000</v>
      </c>
      <c r="G19" s="20">
        <v>0</v>
      </c>
      <c r="H19" s="20">
        <v>900000</v>
      </c>
      <c r="I19" s="20">
        <f t="shared" si="2"/>
        <v>1206000</v>
      </c>
      <c r="J19" s="32" t="s">
        <v>127</v>
      </c>
      <c r="K19" s="20"/>
    </row>
    <row r="20" spans="1:11" x14ac:dyDescent="0.4">
      <c r="A20" s="18" t="s">
        <v>37</v>
      </c>
      <c r="B20" s="19" t="s">
        <v>38</v>
      </c>
      <c r="C20" s="20" t="s">
        <v>12</v>
      </c>
      <c r="D20" s="20">
        <v>128819</v>
      </c>
      <c r="E20" s="20">
        <v>0</v>
      </c>
      <c r="F20" s="20">
        <v>108610</v>
      </c>
      <c r="G20" s="20">
        <v>20209</v>
      </c>
      <c r="H20" s="20">
        <v>0</v>
      </c>
      <c r="I20" s="20">
        <f t="shared" si="2"/>
        <v>128819</v>
      </c>
      <c r="J20" s="32" t="s">
        <v>126</v>
      </c>
      <c r="K20" s="20"/>
    </row>
    <row r="21" spans="1:11" x14ac:dyDescent="0.4">
      <c r="A21" s="18" t="s">
        <v>39</v>
      </c>
      <c r="B21" s="19" t="s">
        <v>40</v>
      </c>
      <c r="C21" s="20" t="s">
        <v>12</v>
      </c>
      <c r="D21" s="20">
        <v>326552</v>
      </c>
      <c r="E21" s="20">
        <v>0</v>
      </c>
      <c r="F21" s="20">
        <v>27773</v>
      </c>
      <c r="G21" s="20">
        <v>100000</v>
      </c>
      <c r="H21" s="20">
        <v>198779</v>
      </c>
      <c r="I21" s="20">
        <f t="shared" si="2"/>
        <v>326552</v>
      </c>
      <c r="J21" s="32"/>
      <c r="K21" s="20"/>
    </row>
    <row r="22" spans="1:11" x14ac:dyDescent="0.4">
      <c r="A22" s="18" t="s">
        <v>41</v>
      </c>
      <c r="B22" s="19" t="s">
        <v>42</v>
      </c>
      <c r="C22" s="20" t="s">
        <v>12</v>
      </c>
      <c r="D22" s="20">
        <v>92480</v>
      </c>
      <c r="E22" s="20">
        <v>0</v>
      </c>
      <c r="F22" s="20">
        <v>92480</v>
      </c>
      <c r="G22" s="20">
        <v>0</v>
      </c>
      <c r="H22" s="20"/>
      <c r="I22" s="20">
        <f t="shared" si="2"/>
        <v>92480</v>
      </c>
      <c r="J22" s="32" t="s">
        <v>126</v>
      </c>
      <c r="K22" s="20"/>
    </row>
    <row r="23" spans="1:11" x14ac:dyDescent="0.4">
      <c r="A23" s="18" t="s">
        <v>43</v>
      </c>
      <c r="B23" s="19" t="s">
        <v>44</v>
      </c>
      <c r="C23" s="20" t="s">
        <v>12</v>
      </c>
      <c r="D23" s="20">
        <v>1126044</v>
      </c>
      <c r="E23" s="26">
        <v>100044</v>
      </c>
      <c r="F23" s="20">
        <v>254000</v>
      </c>
      <c r="G23" s="20">
        <v>520000</v>
      </c>
      <c r="H23" s="20">
        <v>252000</v>
      </c>
      <c r="I23" s="20">
        <f t="shared" si="2"/>
        <v>1126044</v>
      </c>
      <c r="J23" s="32" t="s">
        <v>126</v>
      </c>
      <c r="K23" s="20"/>
    </row>
    <row r="24" spans="1:11" x14ac:dyDescent="0.4">
      <c r="A24" s="18" t="s">
        <v>45</v>
      </c>
      <c r="B24" s="19" t="s">
        <v>46</v>
      </c>
      <c r="C24" s="20" t="s">
        <v>12</v>
      </c>
      <c r="D24" s="20">
        <v>279464</v>
      </c>
      <c r="E24" s="20">
        <v>279464</v>
      </c>
      <c r="F24" s="20">
        <v>0</v>
      </c>
      <c r="G24" s="20">
        <v>0</v>
      </c>
      <c r="H24" s="20">
        <v>0</v>
      </c>
      <c r="I24" s="20">
        <f t="shared" si="2"/>
        <v>279464</v>
      </c>
      <c r="J24" s="32"/>
      <c r="K24" s="20"/>
    </row>
    <row r="25" spans="1:11" x14ac:dyDescent="0.4">
      <c r="A25" s="18" t="s">
        <v>47</v>
      </c>
      <c r="B25" s="19" t="s">
        <v>48</v>
      </c>
      <c r="C25" s="20" t="s">
        <v>12</v>
      </c>
      <c r="D25" s="20">
        <v>2817263</v>
      </c>
      <c r="E25" s="26">
        <v>586872</v>
      </c>
      <c r="F25" s="20">
        <v>268514</v>
      </c>
      <c r="G25" s="20">
        <v>688200</v>
      </c>
      <c r="H25" s="20">
        <v>1273677</v>
      </c>
      <c r="I25" s="20">
        <f>SUM(E25:H25)</f>
        <v>2817263</v>
      </c>
      <c r="J25" s="32" t="s">
        <v>126</v>
      </c>
      <c r="K25" s="20"/>
    </row>
    <row r="26" spans="1:11" x14ac:dyDescent="0.4">
      <c r="A26" s="18" t="s">
        <v>49</v>
      </c>
      <c r="B26" s="19" t="s">
        <v>50</v>
      </c>
      <c r="C26" s="20" t="s">
        <v>12</v>
      </c>
      <c r="D26" s="20">
        <v>331874</v>
      </c>
      <c r="E26" s="20">
        <v>331874</v>
      </c>
      <c r="F26" s="20">
        <v>0</v>
      </c>
      <c r="G26" s="20">
        <v>0</v>
      </c>
      <c r="H26" s="20">
        <v>0</v>
      </c>
      <c r="I26" s="20">
        <f t="shared" si="2"/>
        <v>331874</v>
      </c>
      <c r="J26" s="32"/>
      <c r="K26" s="20"/>
    </row>
    <row r="27" spans="1:11" x14ac:dyDescent="0.4">
      <c r="A27" s="18" t="s">
        <v>51</v>
      </c>
      <c r="B27" s="19" t="s">
        <v>52</v>
      </c>
      <c r="C27" s="20" t="s">
        <v>12</v>
      </c>
      <c r="D27" s="20">
        <v>1992400</v>
      </c>
      <c r="E27" s="20">
        <v>0</v>
      </c>
      <c r="F27" s="20">
        <v>1773236</v>
      </c>
      <c r="G27" s="20">
        <v>0</v>
      </c>
      <c r="H27" s="20">
        <v>219164</v>
      </c>
      <c r="I27" s="20">
        <f t="shared" si="2"/>
        <v>1992400</v>
      </c>
      <c r="J27" s="32" t="s">
        <v>127</v>
      </c>
      <c r="K27" s="20"/>
    </row>
    <row r="28" spans="1:11" x14ac:dyDescent="0.4">
      <c r="A28" s="64" t="s">
        <v>53</v>
      </c>
      <c r="B28" s="64"/>
      <c r="C28" s="25"/>
      <c r="D28" s="25">
        <v>14276677</v>
      </c>
      <c r="E28" s="25">
        <f>SUM(E17:E27)</f>
        <v>1398254</v>
      </c>
      <c r="F28" s="25">
        <f t="shared" ref="F28:H28" si="3">SUM(F17:F27)</f>
        <v>6726958</v>
      </c>
      <c r="G28" s="25">
        <f t="shared" si="3"/>
        <v>2607845</v>
      </c>
      <c r="H28" s="25">
        <f t="shared" si="3"/>
        <v>3543620</v>
      </c>
      <c r="I28" s="25">
        <f>SUM(I17:I27)</f>
        <v>14276677</v>
      </c>
      <c r="J28" s="33"/>
      <c r="K28" s="20"/>
    </row>
    <row r="29" spans="1:11" x14ac:dyDescent="0.4">
      <c r="A29" s="18" t="s">
        <v>54</v>
      </c>
      <c r="B29" s="19" t="s">
        <v>55</v>
      </c>
      <c r="C29" s="20" t="s">
        <v>12</v>
      </c>
      <c r="D29" s="20">
        <v>7499063</v>
      </c>
      <c r="E29" s="20">
        <v>80278</v>
      </c>
      <c r="F29" s="20">
        <v>6465825</v>
      </c>
      <c r="G29" s="20">
        <v>150000</v>
      </c>
      <c r="H29" s="20">
        <v>802960</v>
      </c>
      <c r="I29" s="20">
        <f t="shared" ref="I29:I51" si="4">SUM(E29:H29)</f>
        <v>7499063</v>
      </c>
      <c r="J29" s="32" t="s">
        <v>127</v>
      </c>
      <c r="K29" s="20"/>
    </row>
    <row r="30" spans="1:11" x14ac:dyDescent="0.4">
      <c r="A30" s="18" t="s">
        <v>56</v>
      </c>
      <c r="B30" s="19" t="s">
        <v>57</v>
      </c>
      <c r="C30" s="20" t="s">
        <v>12</v>
      </c>
      <c r="D30" s="20">
        <v>5939018</v>
      </c>
      <c r="E30" s="20">
        <v>0</v>
      </c>
      <c r="F30" s="20">
        <v>2657500</v>
      </c>
      <c r="G30" s="20">
        <v>1331518</v>
      </c>
      <c r="H30" s="20">
        <v>1950000</v>
      </c>
      <c r="I30" s="20">
        <f t="shared" si="4"/>
        <v>5939018</v>
      </c>
      <c r="J30" s="32" t="s">
        <v>128</v>
      </c>
      <c r="K30" s="20"/>
    </row>
    <row r="31" spans="1:11" x14ac:dyDescent="0.4">
      <c r="A31" s="18" t="s">
        <v>58</v>
      </c>
      <c r="B31" s="19" t="s">
        <v>59</v>
      </c>
      <c r="C31" s="20" t="s">
        <v>12</v>
      </c>
      <c r="D31" s="20">
        <v>151460</v>
      </c>
      <c r="E31" s="20">
        <v>0</v>
      </c>
      <c r="F31" s="20">
        <v>0</v>
      </c>
      <c r="G31" s="20">
        <v>151460</v>
      </c>
      <c r="H31" s="20">
        <v>0</v>
      </c>
      <c r="I31" s="20">
        <f t="shared" si="4"/>
        <v>151460</v>
      </c>
      <c r="J31" s="32"/>
      <c r="K31" s="20"/>
    </row>
    <row r="32" spans="1:11" x14ac:dyDescent="0.4">
      <c r="A32" s="18" t="s">
        <v>60</v>
      </c>
      <c r="B32" s="19" t="s">
        <v>61</v>
      </c>
      <c r="C32" s="20" t="s">
        <v>12</v>
      </c>
      <c r="D32" s="20">
        <v>458236</v>
      </c>
      <c r="E32" s="20">
        <f>41265+150000</f>
        <v>191265</v>
      </c>
      <c r="F32" s="20">
        <v>100000</v>
      </c>
      <c r="G32" s="20">
        <v>96971</v>
      </c>
      <c r="H32" s="20">
        <v>70000</v>
      </c>
      <c r="I32" s="20">
        <f t="shared" si="4"/>
        <v>458236</v>
      </c>
      <c r="J32" s="32" t="s">
        <v>130</v>
      </c>
      <c r="K32" s="30">
        <v>1564.72</v>
      </c>
    </row>
    <row r="33" spans="1:11" x14ac:dyDescent="0.4">
      <c r="A33" s="18" t="s">
        <v>62</v>
      </c>
      <c r="B33" s="19" t="s">
        <v>63</v>
      </c>
      <c r="C33" s="20" t="s">
        <v>12</v>
      </c>
      <c r="D33" s="20">
        <v>4529584</v>
      </c>
      <c r="E33" s="20">
        <v>0</v>
      </c>
      <c r="F33" s="20">
        <v>2708000</v>
      </c>
      <c r="G33" s="20">
        <v>959000</v>
      </c>
      <c r="H33" s="20">
        <v>862584</v>
      </c>
      <c r="I33" s="20">
        <f t="shared" si="4"/>
        <v>4529584</v>
      </c>
      <c r="J33" s="32" t="s">
        <v>127</v>
      </c>
      <c r="K33" s="20"/>
    </row>
    <row r="34" spans="1:11" x14ac:dyDescent="0.4">
      <c r="A34" s="18" t="s">
        <v>64</v>
      </c>
      <c r="B34" s="19" t="s">
        <v>65</v>
      </c>
      <c r="C34" s="20" t="s">
        <v>12</v>
      </c>
      <c r="D34" s="20">
        <v>644293</v>
      </c>
      <c r="E34" s="26">
        <v>255000</v>
      </c>
      <c r="F34" s="20">
        <v>100000</v>
      </c>
      <c r="G34" s="20">
        <v>209293</v>
      </c>
      <c r="H34" s="20">
        <v>80000</v>
      </c>
      <c r="I34" s="20">
        <f t="shared" si="4"/>
        <v>644293</v>
      </c>
      <c r="J34" s="32" t="s">
        <v>131</v>
      </c>
      <c r="K34" s="20"/>
    </row>
    <row r="35" spans="1:11" x14ac:dyDescent="0.4">
      <c r="A35" s="18" t="s">
        <v>66</v>
      </c>
      <c r="B35" s="19" t="s">
        <v>67</v>
      </c>
      <c r="C35" s="20" t="s">
        <v>12</v>
      </c>
      <c r="D35" s="20">
        <v>8444220</v>
      </c>
      <c r="E35" s="20">
        <v>0</v>
      </c>
      <c r="F35" s="20">
        <v>8355220</v>
      </c>
      <c r="G35" s="20">
        <v>89000</v>
      </c>
      <c r="H35" s="20">
        <v>0</v>
      </c>
      <c r="I35" s="20">
        <f t="shared" si="4"/>
        <v>8444220</v>
      </c>
      <c r="J35" s="32" t="s">
        <v>127</v>
      </c>
      <c r="K35" s="20"/>
    </row>
    <row r="36" spans="1:11" x14ac:dyDescent="0.4">
      <c r="A36" s="18" t="s">
        <v>68</v>
      </c>
      <c r="B36" s="19" t="s">
        <v>69</v>
      </c>
      <c r="C36" s="20" t="s">
        <v>12</v>
      </c>
      <c r="D36" s="20">
        <v>25000000</v>
      </c>
      <c r="E36" s="20">
        <v>0</v>
      </c>
      <c r="F36" s="20">
        <v>25000000</v>
      </c>
      <c r="G36" s="20">
        <v>0</v>
      </c>
      <c r="H36" s="20"/>
      <c r="I36" s="20">
        <f t="shared" si="4"/>
        <v>25000000</v>
      </c>
      <c r="J36" s="32" t="s">
        <v>127</v>
      </c>
      <c r="K36" s="20"/>
    </row>
    <row r="37" spans="1:11" x14ac:dyDescent="0.4">
      <c r="A37" s="18" t="s">
        <v>70</v>
      </c>
      <c r="B37" s="19" t="s">
        <v>71</v>
      </c>
      <c r="C37" s="20" t="s">
        <v>12</v>
      </c>
      <c r="D37" s="20">
        <v>23318659</v>
      </c>
      <c r="E37" s="20">
        <v>0</v>
      </c>
      <c r="F37" s="20">
        <v>0</v>
      </c>
      <c r="G37" s="20">
        <v>12399788</v>
      </c>
      <c r="H37" s="20">
        <v>10918871</v>
      </c>
      <c r="I37" s="20">
        <f t="shared" si="4"/>
        <v>23318659</v>
      </c>
      <c r="J37" s="32" t="s">
        <v>127</v>
      </c>
      <c r="K37" s="20"/>
    </row>
    <row r="38" spans="1:11" x14ac:dyDescent="0.4">
      <c r="A38" s="18" t="s">
        <v>72</v>
      </c>
      <c r="B38" s="19" t="s">
        <v>73</v>
      </c>
      <c r="C38" s="20" t="s">
        <v>12</v>
      </c>
      <c r="D38" s="20">
        <v>68820366</v>
      </c>
      <c r="E38" s="20">
        <v>0</v>
      </c>
      <c r="F38" s="20">
        <v>68820366</v>
      </c>
      <c r="G38" s="20">
        <v>0</v>
      </c>
      <c r="H38" s="20"/>
      <c r="I38" s="20">
        <f t="shared" si="4"/>
        <v>68820366</v>
      </c>
      <c r="J38" s="32" t="s">
        <v>127</v>
      </c>
      <c r="K38" s="20"/>
    </row>
    <row r="39" spans="1:11" x14ac:dyDescent="0.4">
      <c r="A39" s="18" t="s">
        <v>74</v>
      </c>
      <c r="B39" s="19" t="s">
        <v>75</v>
      </c>
      <c r="C39" s="20" t="s">
        <v>12</v>
      </c>
      <c r="D39" s="20">
        <v>12000000</v>
      </c>
      <c r="E39" s="20">
        <v>0</v>
      </c>
      <c r="F39" s="20"/>
      <c r="G39" s="20">
        <v>12000000</v>
      </c>
      <c r="H39" s="20"/>
      <c r="I39" s="20">
        <f t="shared" si="4"/>
        <v>12000000</v>
      </c>
      <c r="J39" s="32" t="s">
        <v>128</v>
      </c>
      <c r="K39" s="20"/>
    </row>
    <row r="40" spans="1:11" x14ac:dyDescent="0.4">
      <c r="A40" s="18" t="s">
        <v>76</v>
      </c>
      <c r="B40" s="19" t="s">
        <v>77</v>
      </c>
      <c r="C40" s="20" t="s">
        <v>12</v>
      </c>
      <c r="D40" s="20">
        <v>1500000</v>
      </c>
      <c r="E40" s="20">
        <v>0</v>
      </c>
      <c r="F40" s="20">
        <v>0</v>
      </c>
      <c r="G40" s="20">
        <v>1500000</v>
      </c>
      <c r="H40" s="20"/>
      <c r="I40" s="20">
        <f t="shared" si="4"/>
        <v>1500000</v>
      </c>
      <c r="J40" s="32" t="s">
        <v>128</v>
      </c>
      <c r="K40" s="20"/>
    </row>
    <row r="41" spans="1:11" x14ac:dyDescent="0.4">
      <c r="A41" s="18" t="s">
        <v>78</v>
      </c>
      <c r="B41" s="19" t="s">
        <v>79</v>
      </c>
      <c r="C41" s="20" t="s">
        <v>12</v>
      </c>
      <c r="D41" s="20">
        <v>1505613</v>
      </c>
      <c r="E41" s="20">
        <v>0</v>
      </c>
      <c r="F41" s="20">
        <v>100000</v>
      </c>
      <c r="G41" s="20">
        <v>1332973</v>
      </c>
      <c r="H41" s="20">
        <v>72640</v>
      </c>
      <c r="I41" s="20">
        <f t="shared" si="4"/>
        <v>1505613</v>
      </c>
      <c r="J41" s="32" t="s">
        <v>128</v>
      </c>
      <c r="K41" s="20"/>
    </row>
    <row r="42" spans="1:11" x14ac:dyDescent="0.4">
      <c r="A42" s="18" t="s">
        <v>80</v>
      </c>
      <c r="B42" s="19" t="s">
        <v>81</v>
      </c>
      <c r="C42" s="20" t="s">
        <v>12</v>
      </c>
      <c r="D42" s="20">
        <v>979620</v>
      </c>
      <c r="E42" s="20">
        <v>41220</v>
      </c>
      <c r="F42" s="20"/>
      <c r="G42" s="20">
        <v>900000</v>
      </c>
      <c r="H42" s="20">
        <v>38400</v>
      </c>
      <c r="I42" s="20">
        <f t="shared" si="4"/>
        <v>979620</v>
      </c>
      <c r="J42" s="32" t="s">
        <v>128</v>
      </c>
      <c r="K42" s="20"/>
    </row>
    <row r="43" spans="1:11" x14ac:dyDescent="0.4">
      <c r="A43" s="18" t="s">
        <v>82</v>
      </c>
      <c r="B43" s="19" t="s">
        <v>83</v>
      </c>
      <c r="C43" s="20" t="s">
        <v>12</v>
      </c>
      <c r="D43" s="20">
        <v>105449</v>
      </c>
      <c r="E43" s="20">
        <v>0</v>
      </c>
      <c r="F43" s="20">
        <v>52500</v>
      </c>
      <c r="G43" s="20">
        <v>0</v>
      </c>
      <c r="H43" s="20">
        <v>52949</v>
      </c>
      <c r="I43" s="20">
        <f t="shared" si="4"/>
        <v>105449</v>
      </c>
      <c r="J43" s="32" t="s">
        <v>127</v>
      </c>
      <c r="K43" s="20"/>
    </row>
    <row r="44" spans="1:11" x14ac:dyDescent="0.4">
      <c r="A44" s="18" t="s">
        <v>84</v>
      </c>
      <c r="B44" s="19" t="s">
        <v>85</v>
      </c>
      <c r="C44" s="20" t="s">
        <v>12</v>
      </c>
      <c r="D44" s="20">
        <v>100000</v>
      </c>
      <c r="E44" s="20">
        <v>0</v>
      </c>
      <c r="F44" s="20">
        <v>0</v>
      </c>
      <c r="G44" s="20">
        <v>100000</v>
      </c>
      <c r="H44" s="20"/>
      <c r="I44" s="20">
        <f t="shared" si="4"/>
        <v>100000</v>
      </c>
      <c r="J44" s="32"/>
      <c r="K44" s="20"/>
    </row>
    <row r="45" spans="1:11" ht="25.15" customHeight="1" x14ac:dyDescent="0.4">
      <c r="A45" s="18" t="s">
        <v>86</v>
      </c>
      <c r="B45" s="19" t="s">
        <v>87</v>
      </c>
      <c r="C45" s="20" t="s">
        <v>12</v>
      </c>
      <c r="D45" s="20">
        <v>547665</v>
      </c>
      <c r="E45" s="20">
        <v>0</v>
      </c>
      <c r="F45" s="20">
        <v>72051</v>
      </c>
      <c r="G45" s="20">
        <v>470316</v>
      </c>
      <c r="H45" s="20">
        <v>5298</v>
      </c>
      <c r="I45" s="20">
        <f t="shared" si="4"/>
        <v>547665</v>
      </c>
      <c r="J45" s="32" t="s">
        <v>127</v>
      </c>
      <c r="K45" s="20"/>
    </row>
    <row r="46" spans="1:11" x14ac:dyDescent="0.4">
      <c r="A46" s="18" t="s">
        <v>88</v>
      </c>
      <c r="B46" s="19" t="s">
        <v>89</v>
      </c>
      <c r="C46" s="20" t="s">
        <v>12</v>
      </c>
      <c r="D46" s="20">
        <v>1721300</v>
      </c>
      <c r="E46" s="20">
        <v>100000</v>
      </c>
      <c r="F46" s="20">
        <v>780000</v>
      </c>
      <c r="G46" s="20">
        <v>691300</v>
      </c>
      <c r="H46" s="20">
        <v>150000</v>
      </c>
      <c r="I46" s="20">
        <f t="shared" si="4"/>
        <v>1721300</v>
      </c>
      <c r="J46" s="32" t="s">
        <v>129</v>
      </c>
      <c r="K46" s="20"/>
    </row>
    <row r="47" spans="1:11" x14ac:dyDescent="0.4">
      <c r="A47" s="18" t="s">
        <v>90</v>
      </c>
      <c r="B47" s="19" t="s">
        <v>91</v>
      </c>
      <c r="C47" s="20" t="s">
        <v>12</v>
      </c>
      <c r="D47" s="20">
        <v>10000</v>
      </c>
      <c r="E47" s="20">
        <v>0</v>
      </c>
      <c r="F47" s="20">
        <v>10000</v>
      </c>
      <c r="G47" s="20">
        <v>0</v>
      </c>
      <c r="H47" s="20"/>
      <c r="I47" s="20">
        <f t="shared" si="4"/>
        <v>10000</v>
      </c>
      <c r="J47" s="32" t="s">
        <v>127</v>
      </c>
      <c r="K47" s="20"/>
    </row>
    <row r="48" spans="1:11" x14ac:dyDescent="0.4">
      <c r="A48" s="18" t="s">
        <v>92</v>
      </c>
      <c r="B48" s="19" t="s">
        <v>93</v>
      </c>
      <c r="C48" s="20" t="s">
        <v>12</v>
      </c>
      <c r="D48" s="20">
        <v>11619874</v>
      </c>
      <c r="E48" s="20">
        <v>0</v>
      </c>
      <c r="F48" s="20">
        <v>4029405</v>
      </c>
      <c r="G48" s="20">
        <v>4304794</v>
      </c>
      <c r="H48" s="20">
        <v>3285675</v>
      </c>
      <c r="I48" s="20">
        <f t="shared" si="4"/>
        <v>11619874</v>
      </c>
      <c r="J48" s="32" t="s">
        <v>127</v>
      </c>
      <c r="K48" s="30">
        <v>623174.55000000005</v>
      </c>
    </row>
    <row r="49" spans="1:11" x14ac:dyDescent="0.4">
      <c r="A49" s="18" t="s">
        <v>94</v>
      </c>
      <c r="B49" s="19" t="s">
        <v>95</v>
      </c>
      <c r="C49" s="20" t="s">
        <v>12</v>
      </c>
      <c r="D49" s="20">
        <v>48000</v>
      </c>
      <c r="E49" s="20">
        <v>0</v>
      </c>
      <c r="F49" s="20">
        <v>48000</v>
      </c>
      <c r="G49" s="20">
        <v>0</v>
      </c>
      <c r="H49" s="20">
        <v>0</v>
      </c>
      <c r="I49" s="20">
        <f t="shared" si="4"/>
        <v>48000</v>
      </c>
      <c r="J49" s="32" t="s">
        <v>127</v>
      </c>
      <c r="K49" s="20"/>
    </row>
    <row r="50" spans="1:11" x14ac:dyDescent="0.4">
      <c r="A50" s="18" t="s">
        <v>96</v>
      </c>
      <c r="B50" s="19" t="s">
        <v>97</v>
      </c>
      <c r="C50" s="20" t="s">
        <v>12</v>
      </c>
      <c r="D50" s="20">
        <v>5885189</v>
      </c>
      <c r="E50" s="20">
        <v>0</v>
      </c>
      <c r="F50" s="20">
        <v>1758888</v>
      </c>
      <c r="G50" s="20">
        <v>3834551</v>
      </c>
      <c r="H50" s="20">
        <v>291750</v>
      </c>
      <c r="I50" s="20">
        <f t="shared" si="4"/>
        <v>5885189</v>
      </c>
      <c r="J50" s="32" t="s">
        <v>127</v>
      </c>
      <c r="K50" s="30">
        <v>13778.96</v>
      </c>
    </row>
    <row r="51" spans="1:11" x14ac:dyDescent="0.4">
      <c r="A51" s="18" t="s">
        <v>98</v>
      </c>
      <c r="B51" s="19" t="s">
        <v>99</v>
      </c>
      <c r="C51" s="20" t="s">
        <v>12</v>
      </c>
      <c r="D51" s="20">
        <v>831496</v>
      </c>
      <c r="E51" s="20">
        <v>65000</v>
      </c>
      <c r="F51" s="20">
        <v>287680</v>
      </c>
      <c r="G51" s="20">
        <v>319596</v>
      </c>
      <c r="H51" s="20">
        <v>159220</v>
      </c>
      <c r="I51" s="20">
        <f t="shared" si="4"/>
        <v>831496</v>
      </c>
      <c r="J51" s="32" t="s">
        <v>126</v>
      </c>
      <c r="K51" s="20"/>
    </row>
    <row r="52" spans="1:11" x14ac:dyDescent="0.4">
      <c r="A52" s="64" t="s">
        <v>100</v>
      </c>
      <c r="B52" s="64"/>
      <c r="C52" s="25"/>
      <c r="D52" s="25">
        <v>181659105</v>
      </c>
      <c r="E52" s="25">
        <f>SUM(E29:E51)</f>
        <v>732763</v>
      </c>
      <c r="F52" s="25">
        <f t="shared" ref="F52:H52" si="5">SUM(F29:F51)</f>
        <v>121345435</v>
      </c>
      <c r="G52" s="25">
        <f t="shared" si="5"/>
        <v>40840560</v>
      </c>
      <c r="H52" s="25">
        <f t="shared" si="5"/>
        <v>18740347</v>
      </c>
      <c r="I52" s="25">
        <f>SUM(I29:I51)</f>
        <v>181659105</v>
      </c>
      <c r="J52" s="33"/>
      <c r="K52" s="20"/>
    </row>
    <row r="53" spans="1:11" x14ac:dyDescent="0.4">
      <c r="A53" s="18" t="s">
        <v>101</v>
      </c>
      <c r="B53" s="19" t="s">
        <v>102</v>
      </c>
      <c r="C53" s="20" t="s">
        <v>12</v>
      </c>
      <c r="D53" s="20">
        <v>300000</v>
      </c>
      <c r="E53" s="20">
        <v>0</v>
      </c>
      <c r="F53" s="20">
        <v>0</v>
      </c>
      <c r="G53" s="20">
        <v>200000</v>
      </c>
      <c r="H53" s="20">
        <v>100000</v>
      </c>
      <c r="I53" s="20">
        <f t="shared" ref="I53:I59" si="6">SUM(E53:H53)</f>
        <v>300000</v>
      </c>
      <c r="J53" s="32" t="s">
        <v>129</v>
      </c>
      <c r="K53" s="30">
        <v>81558.77</v>
      </c>
    </row>
    <row r="54" spans="1:11" x14ac:dyDescent="0.4">
      <c r="A54" s="18" t="s">
        <v>103</v>
      </c>
      <c r="B54" s="19" t="s">
        <v>104</v>
      </c>
      <c r="C54" s="20" t="s">
        <v>12</v>
      </c>
      <c r="D54" s="20">
        <v>1096998</v>
      </c>
      <c r="E54" s="20">
        <v>0</v>
      </c>
      <c r="F54" s="20">
        <v>100000</v>
      </c>
      <c r="G54" s="20">
        <v>896998</v>
      </c>
      <c r="H54" s="20">
        <v>100000</v>
      </c>
      <c r="I54" s="20">
        <f t="shared" si="6"/>
        <v>1096998</v>
      </c>
      <c r="J54" s="32" t="s">
        <v>129</v>
      </c>
      <c r="K54" s="20"/>
    </row>
    <row r="55" spans="1:11" x14ac:dyDescent="0.4">
      <c r="A55" s="18" t="s">
        <v>105</v>
      </c>
      <c r="B55" s="19" t="s">
        <v>106</v>
      </c>
      <c r="C55" s="20" t="s">
        <v>12</v>
      </c>
      <c r="D55" s="20">
        <v>1500000</v>
      </c>
      <c r="E55" s="20">
        <v>0</v>
      </c>
      <c r="F55" s="20">
        <v>0</v>
      </c>
      <c r="G55" s="20">
        <v>1500000</v>
      </c>
      <c r="H55" s="20">
        <v>0</v>
      </c>
      <c r="I55" s="20">
        <f t="shared" si="6"/>
        <v>1500000</v>
      </c>
      <c r="J55" s="32" t="s">
        <v>124</v>
      </c>
      <c r="K55" s="20"/>
    </row>
    <row r="56" spans="1:11" x14ac:dyDescent="0.4">
      <c r="A56" s="18" t="s">
        <v>107</v>
      </c>
      <c r="B56" s="19" t="s">
        <v>108</v>
      </c>
      <c r="C56" s="20" t="s">
        <v>12</v>
      </c>
      <c r="D56" s="20">
        <v>800000</v>
      </c>
      <c r="E56" s="20">
        <v>0</v>
      </c>
      <c r="F56" s="20">
        <v>0</v>
      </c>
      <c r="G56" s="20">
        <v>800000</v>
      </c>
      <c r="H56" s="20">
        <v>0</v>
      </c>
      <c r="I56" s="20">
        <f t="shared" si="6"/>
        <v>800000</v>
      </c>
      <c r="J56" s="32" t="s">
        <v>124</v>
      </c>
      <c r="K56" s="20"/>
    </row>
    <row r="57" spans="1:11" x14ac:dyDescent="0.4">
      <c r="A57" s="18" t="s">
        <v>109</v>
      </c>
      <c r="B57" s="19" t="s">
        <v>110</v>
      </c>
      <c r="C57" s="20" t="s">
        <v>12</v>
      </c>
      <c r="D57" s="20">
        <v>14776048</v>
      </c>
      <c r="E57" s="20">
        <v>0</v>
      </c>
      <c r="F57" s="20">
        <v>8278941</v>
      </c>
      <c r="G57" s="20">
        <v>2497107</v>
      </c>
      <c r="H57" s="20">
        <v>4000000</v>
      </c>
      <c r="I57" s="20">
        <f t="shared" si="6"/>
        <v>14776048</v>
      </c>
      <c r="J57" s="32" t="s">
        <v>127</v>
      </c>
      <c r="K57" s="30">
        <v>4580463.7</v>
      </c>
    </row>
    <row r="58" spans="1:11" x14ac:dyDescent="0.4">
      <c r="A58" s="18" t="s">
        <v>111</v>
      </c>
      <c r="B58" s="19" t="s">
        <v>112</v>
      </c>
      <c r="C58" s="20" t="s">
        <v>12</v>
      </c>
      <c r="D58" s="20">
        <v>3394616</v>
      </c>
      <c r="E58" s="20">
        <v>30000</v>
      </c>
      <c r="F58" s="20">
        <v>2674631</v>
      </c>
      <c r="G58" s="20">
        <v>393985</v>
      </c>
      <c r="H58" s="20">
        <v>296000</v>
      </c>
      <c r="I58" s="20">
        <f t="shared" si="6"/>
        <v>3394616</v>
      </c>
      <c r="J58" s="32" t="s">
        <v>126</v>
      </c>
      <c r="K58" s="20"/>
    </row>
    <row r="59" spans="1:11" x14ac:dyDescent="0.4">
      <c r="A59" s="18" t="s">
        <v>113</v>
      </c>
      <c r="B59" s="19" t="s">
        <v>114</v>
      </c>
      <c r="C59" s="20" t="s">
        <v>12</v>
      </c>
      <c r="D59" s="20">
        <v>510047</v>
      </c>
      <c r="E59" s="20">
        <v>0</v>
      </c>
      <c r="F59" s="20">
        <v>200000</v>
      </c>
      <c r="G59" s="20">
        <v>200000</v>
      </c>
      <c r="H59" s="20">
        <v>110047</v>
      </c>
      <c r="I59" s="20">
        <f t="shared" si="6"/>
        <v>510047</v>
      </c>
      <c r="J59" s="32" t="s">
        <v>126</v>
      </c>
      <c r="K59" s="20"/>
    </row>
    <row r="60" spans="1:11" x14ac:dyDescent="0.4">
      <c r="A60" s="64" t="s">
        <v>115</v>
      </c>
      <c r="B60" s="64"/>
      <c r="C60" s="25"/>
      <c r="D60" s="25">
        <v>22377709</v>
      </c>
      <c r="E60" s="25">
        <f>SUM(E53:E59)</f>
        <v>30000</v>
      </c>
      <c r="F60" s="25">
        <f t="shared" ref="F60:H60" si="7">SUM(F53:F59)</f>
        <v>11253572</v>
      </c>
      <c r="G60" s="25">
        <f t="shared" si="7"/>
        <v>6488090</v>
      </c>
      <c r="H60" s="25">
        <f t="shared" si="7"/>
        <v>4606047</v>
      </c>
      <c r="I60" s="25">
        <f>SUM(I53:I59)</f>
        <v>22377709</v>
      </c>
      <c r="J60" s="33"/>
      <c r="K60" s="20"/>
    </row>
    <row r="61" spans="1:11" x14ac:dyDescent="0.4">
      <c r="A61" s="18" t="s">
        <v>116</v>
      </c>
      <c r="B61" s="19" t="s">
        <v>117</v>
      </c>
      <c r="C61" s="20" t="s">
        <v>12</v>
      </c>
      <c r="D61" s="20">
        <v>1800</v>
      </c>
      <c r="E61" s="20">
        <v>1800</v>
      </c>
      <c r="F61" s="20">
        <v>0</v>
      </c>
      <c r="G61" s="20">
        <v>0</v>
      </c>
      <c r="H61" s="20">
        <v>0</v>
      </c>
      <c r="I61" s="20">
        <f>SUM(E61:H61)</f>
        <v>1800</v>
      </c>
      <c r="J61" s="32"/>
      <c r="K61" s="20"/>
    </row>
    <row r="62" spans="1:11" x14ac:dyDescent="0.4">
      <c r="A62" s="64" t="s">
        <v>118</v>
      </c>
      <c r="B62" s="64"/>
      <c r="C62" s="25"/>
      <c r="D62" s="25">
        <v>1800</v>
      </c>
      <c r="E62" s="25">
        <f>SUM(E61)</f>
        <v>1800</v>
      </c>
      <c r="F62" s="25">
        <f t="shared" ref="F62:H62" si="8">SUM(F61)</f>
        <v>0</v>
      </c>
      <c r="G62" s="25">
        <f t="shared" si="8"/>
        <v>0</v>
      </c>
      <c r="H62" s="25">
        <f t="shared" si="8"/>
        <v>0</v>
      </c>
      <c r="I62" s="25">
        <f>SUM(I61)</f>
        <v>1800</v>
      </c>
      <c r="J62" s="33"/>
      <c r="K62" s="20"/>
    </row>
    <row r="63" spans="1:11" x14ac:dyDescent="0.4">
      <c r="A63" s="65" t="s">
        <v>119</v>
      </c>
      <c r="B63" s="65"/>
      <c r="C63" s="27"/>
      <c r="D63" s="27">
        <v>509943885</v>
      </c>
      <c r="E63" s="27">
        <f>+SUM(E16+E28+E52+E60+E62)</f>
        <v>192078268.32001215</v>
      </c>
      <c r="F63" s="27">
        <f t="shared" ref="F63:G63" si="9">+SUM(F16+F28+F52+F60+F62)</f>
        <v>183420751.31396323</v>
      </c>
      <c r="G63" s="27">
        <f t="shared" si="9"/>
        <v>81855416.567842156</v>
      </c>
      <c r="H63" s="27">
        <f>+SUM(H16+H28+H52+H60+H62)</f>
        <v>52589448.801196545</v>
      </c>
      <c r="I63" s="28">
        <f>SUM(E63:H63)</f>
        <v>509943885.00301409</v>
      </c>
      <c r="J63" s="33"/>
      <c r="K63" s="30">
        <f>SUM(K4:K62)</f>
        <v>5357988.95</v>
      </c>
    </row>
    <row r="64" spans="1:11" x14ac:dyDescent="0.4">
      <c r="A64" s="29"/>
      <c r="B64" s="29"/>
    </row>
  </sheetData>
  <mergeCells count="8">
    <mergeCell ref="A62:B62"/>
    <mergeCell ref="A63:B63"/>
    <mergeCell ref="A1:I1"/>
    <mergeCell ref="A2:I2"/>
    <mergeCell ref="A16:B16"/>
    <mergeCell ref="A28:B28"/>
    <mergeCell ref="A52:B52"/>
    <mergeCell ref="A60:B60"/>
  </mergeCells>
  <pageMargins left="0.7" right="0.7" top="0.75" bottom="0.75" header="0.3" footer="0.3"/>
  <pageSetup scale="40" fitToHeight="0" orientation="landscape" r:id="rId1"/>
  <rowBreaks count="1" manualBreakCount="1">
    <brk id="47" max="8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I63"/>
  <sheetViews>
    <sheetView zoomScale="82" workbookViewId="0">
      <selection activeCell="F69" sqref="F69"/>
    </sheetView>
  </sheetViews>
  <sheetFormatPr baseColWidth="10" defaultRowHeight="15" x14ac:dyDescent="0.25"/>
  <cols>
    <col min="1" max="1" width="25.28515625" customWidth="1"/>
    <col min="2" max="2" width="75.42578125" bestFit="1" customWidth="1"/>
    <col min="3" max="3" width="35.85546875" hidden="1" customWidth="1"/>
    <col min="4" max="4" width="30.42578125" hidden="1" customWidth="1"/>
    <col min="5" max="6" width="20.42578125" bestFit="1" customWidth="1"/>
    <col min="7" max="7" width="19.7109375" bestFit="1" customWidth="1"/>
    <col min="8" max="8" width="24.28515625" bestFit="1" customWidth="1"/>
    <col min="9" max="9" width="21.85546875" bestFit="1" customWidth="1"/>
  </cols>
  <sheetData>
    <row r="1" spans="1:9" ht="18.75" x14ac:dyDescent="0.3">
      <c r="A1" s="71" t="s">
        <v>120</v>
      </c>
      <c r="B1" s="71"/>
      <c r="C1" s="71"/>
      <c r="D1" s="71"/>
      <c r="E1" s="71"/>
      <c r="F1" s="71"/>
      <c r="G1" s="71"/>
      <c r="H1" s="71"/>
      <c r="I1" s="72"/>
    </row>
    <row r="2" spans="1:9" ht="18.75" x14ac:dyDescent="0.3">
      <c r="A2" s="14" t="s">
        <v>0</v>
      </c>
      <c r="B2" s="14" t="s">
        <v>121</v>
      </c>
      <c r="C2" s="14" t="s">
        <v>2</v>
      </c>
      <c r="D2" s="14" t="s">
        <v>3</v>
      </c>
      <c r="E2" s="11" t="s">
        <v>4</v>
      </c>
      <c r="F2" s="14" t="s">
        <v>6</v>
      </c>
      <c r="G2" s="14" t="s">
        <v>7</v>
      </c>
      <c r="H2" s="14" t="s">
        <v>8</v>
      </c>
      <c r="I2" s="14" t="s">
        <v>9</v>
      </c>
    </row>
    <row r="3" spans="1:9" ht="18.75" hidden="1" x14ac:dyDescent="0.3">
      <c r="A3" s="4" t="s">
        <v>10</v>
      </c>
      <c r="B3" s="7" t="s">
        <v>11</v>
      </c>
      <c r="C3" s="9" t="s">
        <v>12</v>
      </c>
      <c r="D3" s="9">
        <v>111754498</v>
      </c>
      <c r="E3" s="9">
        <f>107840478.488151+3914019.51</f>
        <v>111754497.998151</v>
      </c>
      <c r="F3" s="9">
        <v>0</v>
      </c>
      <c r="G3" s="9">
        <v>0</v>
      </c>
      <c r="H3" s="9">
        <v>0</v>
      </c>
      <c r="I3" s="13">
        <f>SUM(E3:H3)</f>
        <v>111754497.998151</v>
      </c>
    </row>
    <row r="4" spans="1:9" ht="18.75" hidden="1" x14ac:dyDescent="0.3">
      <c r="A4" s="4" t="s">
        <v>13</v>
      </c>
      <c r="B4" s="7" t="s">
        <v>14</v>
      </c>
      <c r="C4" s="9" t="s">
        <v>12</v>
      </c>
      <c r="D4" s="9">
        <v>10404570</v>
      </c>
      <c r="E4" s="9">
        <v>6586922</v>
      </c>
      <c r="F4" s="9">
        <v>1415947</v>
      </c>
      <c r="G4" s="9">
        <v>2401701</v>
      </c>
      <c r="H4" s="9">
        <v>0</v>
      </c>
      <c r="I4" s="9">
        <f t="shared" ref="I4:I14" si="0">SUM(E4:H4)</f>
        <v>10404570</v>
      </c>
    </row>
    <row r="5" spans="1:9" ht="18.75" hidden="1" x14ac:dyDescent="0.3">
      <c r="A5" s="4" t="s">
        <v>15</v>
      </c>
      <c r="B5" s="7" t="s">
        <v>16</v>
      </c>
      <c r="C5" s="9" t="s">
        <v>12</v>
      </c>
      <c r="D5" s="9">
        <v>9312952</v>
      </c>
      <c r="E5" s="9">
        <f>8986779.02886925+326172.97</f>
        <v>9312951.9988692515</v>
      </c>
      <c r="F5" s="9">
        <v>0</v>
      </c>
      <c r="G5" s="9">
        <v>0</v>
      </c>
      <c r="H5" s="9">
        <v>0</v>
      </c>
      <c r="I5" s="9">
        <f t="shared" si="0"/>
        <v>9312951.9988692515</v>
      </c>
    </row>
    <row r="6" spans="1:9" ht="18.75" hidden="1" x14ac:dyDescent="0.3">
      <c r="A6" s="5">
        <v>11520</v>
      </c>
      <c r="B6" s="7" t="s">
        <v>17</v>
      </c>
      <c r="C6" s="9" t="s">
        <v>12</v>
      </c>
      <c r="D6" s="9">
        <v>9312952</v>
      </c>
      <c r="E6" s="9">
        <f>8986779.02886925+326172.97</f>
        <v>9312951.9988692515</v>
      </c>
      <c r="F6" s="9">
        <v>0</v>
      </c>
      <c r="G6" s="9">
        <v>0</v>
      </c>
      <c r="H6" s="9">
        <v>0</v>
      </c>
      <c r="I6" s="9">
        <f t="shared" si="0"/>
        <v>9312951.9988692515</v>
      </c>
    </row>
    <row r="7" spans="1:9" ht="18.75" hidden="1" x14ac:dyDescent="0.3">
      <c r="A7" s="4" t="s">
        <v>18</v>
      </c>
      <c r="B7" s="7" t="s">
        <v>19</v>
      </c>
      <c r="C7" s="9" t="s">
        <v>12</v>
      </c>
      <c r="D7" s="9">
        <v>9312952</v>
      </c>
      <c r="E7" s="9">
        <f>8986779.02886925+326172.97</f>
        <v>9312951.9988692515</v>
      </c>
      <c r="F7" s="9">
        <v>0</v>
      </c>
      <c r="G7" s="9">
        <v>0</v>
      </c>
      <c r="H7" s="9">
        <v>0</v>
      </c>
      <c r="I7" s="9">
        <f t="shared" si="0"/>
        <v>9312951.9988692515</v>
      </c>
    </row>
    <row r="8" spans="1:9" ht="37.5" hidden="1" x14ac:dyDescent="0.3">
      <c r="A8" s="4" t="s">
        <v>20</v>
      </c>
      <c r="B8" s="8" t="s">
        <v>21</v>
      </c>
      <c r="C8" s="9" t="s">
        <v>12</v>
      </c>
      <c r="D8" s="9">
        <v>16204493</v>
      </c>
      <c r="E8" s="9">
        <f>15636955.1880767+567537.81</f>
        <v>16204492.9980767</v>
      </c>
      <c r="F8" s="9">
        <v>0</v>
      </c>
      <c r="G8" s="9">
        <v>0</v>
      </c>
      <c r="H8" s="9">
        <v>0</v>
      </c>
      <c r="I8" s="9">
        <f t="shared" si="0"/>
        <v>16204492.9980767</v>
      </c>
    </row>
    <row r="9" spans="1:9" ht="18.75" hidden="1" x14ac:dyDescent="0.3">
      <c r="A9" s="4" t="s">
        <v>22</v>
      </c>
      <c r="B9" s="7" t="s">
        <v>23</v>
      </c>
      <c r="C9" s="9" t="s">
        <v>12</v>
      </c>
      <c r="D9" s="9">
        <v>2526467</v>
      </c>
      <c r="E9" s="9">
        <f>2413928.59004702+112538.41</f>
        <v>2526467.0000470201</v>
      </c>
      <c r="F9" s="9">
        <v>0</v>
      </c>
      <c r="G9" s="9">
        <v>0</v>
      </c>
      <c r="H9" s="9">
        <v>0</v>
      </c>
      <c r="I9" s="9">
        <f t="shared" si="0"/>
        <v>2526467.0000470201</v>
      </c>
    </row>
    <row r="10" spans="1:9" ht="18.75" hidden="1" x14ac:dyDescent="0.3">
      <c r="A10" s="4" t="s">
        <v>24</v>
      </c>
      <c r="B10" s="7" t="s">
        <v>11</v>
      </c>
      <c r="C10" s="9" t="s">
        <v>12</v>
      </c>
      <c r="D10" s="9">
        <v>101081376</v>
      </c>
      <c r="E10" s="9">
        <f>1585516.42148011+21057949.03</f>
        <v>22643465.451480113</v>
      </c>
      <c r="F10" s="9">
        <v>33492707.074623749</v>
      </c>
      <c r="G10" s="9">
        <v>22525775.143026218</v>
      </c>
      <c r="H10" s="9">
        <v>22419428.335271772</v>
      </c>
      <c r="I10" s="9">
        <f t="shared" si="0"/>
        <v>101081376.00440186</v>
      </c>
    </row>
    <row r="11" spans="1:9" ht="18.75" hidden="1" x14ac:dyDescent="0.3">
      <c r="A11" s="4" t="s">
        <v>25</v>
      </c>
      <c r="B11" s="7" t="s">
        <v>16</v>
      </c>
      <c r="C11" s="9" t="s">
        <v>12</v>
      </c>
      <c r="D11" s="9">
        <v>8423448</v>
      </c>
      <c r="E11" s="9">
        <f>129691.810748628+555526.65</f>
        <v>685218.46074862801</v>
      </c>
      <c r="F11" s="9">
        <v>3920756.9196697501</v>
      </c>
      <c r="G11" s="9">
        <v>2177469.3869859301</v>
      </c>
      <c r="H11" s="9">
        <v>1640003.2329623846</v>
      </c>
      <c r="I11" s="9">
        <f t="shared" si="0"/>
        <v>8423448.0003666934</v>
      </c>
    </row>
    <row r="12" spans="1:9" ht="18.75" hidden="1" x14ac:dyDescent="0.3">
      <c r="A12" s="4" t="s">
        <v>26</v>
      </c>
      <c r="B12" s="7" t="s">
        <v>17</v>
      </c>
      <c r="C12" s="9" t="s">
        <v>12</v>
      </c>
      <c r="D12" s="9">
        <v>8423448</v>
      </c>
      <c r="E12" s="9">
        <f>129691.810748628+555526.65</f>
        <v>685218.46074862801</v>
      </c>
      <c r="F12" s="9">
        <v>3920756.9196697501</v>
      </c>
      <c r="G12" s="9">
        <v>2177469.3869859301</v>
      </c>
      <c r="H12" s="9">
        <v>1640003.2329623846</v>
      </c>
      <c r="I12" s="9">
        <f t="shared" si="0"/>
        <v>8423448.0003666934</v>
      </c>
    </row>
    <row r="13" spans="1:9" ht="18.75" hidden="1" x14ac:dyDescent="0.3">
      <c r="A13" s="4" t="s">
        <v>27</v>
      </c>
      <c r="B13" s="7" t="s">
        <v>23</v>
      </c>
      <c r="C13" s="9" t="s">
        <v>12</v>
      </c>
      <c r="D13" s="9">
        <v>4609930</v>
      </c>
      <c r="E13" s="9">
        <f>538975.294152242+89829.66</f>
        <v>628804.95415224205</v>
      </c>
      <c r="F13" s="9">
        <v>1344618.4</v>
      </c>
      <c r="G13" s="9">
        <v>2636506.6508440785</v>
      </c>
      <c r="H13" s="9">
        <v>0</v>
      </c>
      <c r="I13" s="9">
        <f t="shared" si="0"/>
        <v>4609930.0049963202</v>
      </c>
    </row>
    <row r="14" spans="1:9" ht="18.75" hidden="1" x14ac:dyDescent="0.3">
      <c r="A14" s="4" t="s">
        <v>28</v>
      </c>
      <c r="B14" s="7" t="s">
        <v>29</v>
      </c>
      <c r="C14" s="9" t="s">
        <v>12</v>
      </c>
      <c r="D14" s="9">
        <v>261508</v>
      </c>
      <c r="E14" s="9">
        <v>261508</v>
      </c>
      <c r="F14" s="9">
        <v>0</v>
      </c>
      <c r="G14" s="9">
        <v>0</v>
      </c>
      <c r="H14" s="9">
        <v>0</v>
      </c>
      <c r="I14" s="9">
        <f t="shared" si="0"/>
        <v>261508</v>
      </c>
    </row>
    <row r="15" spans="1:9" ht="18.75" hidden="1" x14ac:dyDescent="0.3">
      <c r="A15" s="57" t="s">
        <v>30</v>
      </c>
      <c r="B15" s="57"/>
      <c r="C15" s="2"/>
      <c r="D15" s="2">
        <f>SUM(D3:D14)</f>
        <v>291628594</v>
      </c>
      <c r="E15" s="2">
        <f>SUM(E3:E14)</f>
        <v>189915451.32001215</v>
      </c>
      <c r="F15" s="2">
        <f t="shared" ref="F15:G15" si="1">SUM(F3:F14)</f>
        <v>44094786.313963242</v>
      </c>
      <c r="G15" s="2">
        <f t="shared" si="1"/>
        <v>31918921.567842159</v>
      </c>
      <c r="H15" s="2">
        <f>SUM(H3:H14)</f>
        <v>25699434.801196542</v>
      </c>
      <c r="I15" s="2">
        <f>SUM(I3:I14)</f>
        <v>291628594.00301403</v>
      </c>
    </row>
    <row r="16" spans="1:9" ht="18.75" x14ac:dyDescent="0.3">
      <c r="A16" s="4" t="s">
        <v>31</v>
      </c>
      <c r="B16" s="7" t="s">
        <v>32</v>
      </c>
      <c r="C16" s="9" t="s">
        <v>12</v>
      </c>
      <c r="D16" s="9">
        <v>4468001</v>
      </c>
      <c r="E16" s="9">
        <v>0</v>
      </c>
      <c r="F16" s="9">
        <v>3498345</v>
      </c>
      <c r="G16" s="9">
        <v>569656</v>
      </c>
      <c r="H16" s="9">
        <v>400000</v>
      </c>
      <c r="I16" s="9">
        <f t="shared" ref="I16:I26" si="2">SUM(E16:H16)</f>
        <v>4468001</v>
      </c>
    </row>
    <row r="17" spans="1:9" ht="18.75" x14ac:dyDescent="0.3">
      <c r="A17" s="4" t="s">
        <v>33</v>
      </c>
      <c r="B17" s="7" t="s">
        <v>34</v>
      </c>
      <c r="C17" s="9" t="s">
        <v>12</v>
      </c>
      <c r="D17" s="9">
        <v>1507780</v>
      </c>
      <c r="E17" s="9">
        <v>100000</v>
      </c>
      <c r="F17" s="9">
        <v>398000</v>
      </c>
      <c r="G17" s="9">
        <v>709780</v>
      </c>
      <c r="H17" s="9">
        <v>300000</v>
      </c>
      <c r="I17" s="9">
        <f t="shared" si="2"/>
        <v>1507780</v>
      </c>
    </row>
    <row r="18" spans="1:9" ht="18.75" hidden="1" x14ac:dyDescent="0.3">
      <c r="A18" s="4" t="s">
        <v>35</v>
      </c>
      <c r="B18" s="7" t="s">
        <v>36</v>
      </c>
      <c r="C18" s="9" t="s">
        <v>12</v>
      </c>
      <c r="D18" s="9">
        <v>1206000</v>
      </c>
      <c r="E18" s="9">
        <v>0</v>
      </c>
      <c r="F18" s="9">
        <v>306000</v>
      </c>
      <c r="G18" s="9">
        <v>0</v>
      </c>
      <c r="H18" s="9">
        <v>900000</v>
      </c>
      <c r="I18" s="9">
        <f t="shared" si="2"/>
        <v>1206000</v>
      </c>
    </row>
    <row r="19" spans="1:9" ht="18.75" hidden="1" x14ac:dyDescent="0.3">
      <c r="A19" s="4" t="s">
        <v>37</v>
      </c>
      <c r="B19" s="7" t="s">
        <v>38</v>
      </c>
      <c r="C19" s="9" t="s">
        <v>12</v>
      </c>
      <c r="D19" s="9">
        <v>128819</v>
      </c>
      <c r="E19" s="9">
        <v>0</v>
      </c>
      <c r="F19" s="9">
        <v>108610</v>
      </c>
      <c r="G19" s="9">
        <v>20209</v>
      </c>
      <c r="H19" s="9">
        <v>0</v>
      </c>
      <c r="I19" s="9">
        <f t="shared" si="2"/>
        <v>128819</v>
      </c>
    </row>
    <row r="20" spans="1:9" ht="18.75" hidden="1" x14ac:dyDescent="0.3">
      <c r="A20" s="4" t="s">
        <v>39</v>
      </c>
      <c r="B20" s="7" t="s">
        <v>40</v>
      </c>
      <c r="C20" s="9" t="s">
        <v>12</v>
      </c>
      <c r="D20" s="9">
        <v>326552</v>
      </c>
      <c r="E20" s="9">
        <v>0</v>
      </c>
      <c r="F20" s="9">
        <v>27773</v>
      </c>
      <c r="G20" s="9">
        <v>100000</v>
      </c>
      <c r="H20" s="9">
        <v>198779</v>
      </c>
      <c r="I20" s="9">
        <f t="shared" si="2"/>
        <v>326552</v>
      </c>
    </row>
    <row r="21" spans="1:9" ht="18.75" hidden="1" x14ac:dyDescent="0.3">
      <c r="A21" s="4" t="s">
        <v>41</v>
      </c>
      <c r="B21" s="7" t="s">
        <v>42</v>
      </c>
      <c r="C21" s="9" t="s">
        <v>12</v>
      </c>
      <c r="D21" s="9">
        <v>92480</v>
      </c>
      <c r="E21" s="9">
        <v>0</v>
      </c>
      <c r="F21" s="9">
        <v>92480</v>
      </c>
      <c r="G21" s="9">
        <v>0</v>
      </c>
      <c r="H21" s="9"/>
      <c r="I21" s="9">
        <f t="shared" si="2"/>
        <v>92480</v>
      </c>
    </row>
    <row r="22" spans="1:9" ht="18.75" hidden="1" x14ac:dyDescent="0.3">
      <c r="A22" s="4" t="s">
        <v>43</v>
      </c>
      <c r="B22" s="7" t="s">
        <v>44</v>
      </c>
      <c r="C22" s="9" t="s">
        <v>12</v>
      </c>
      <c r="D22" s="9">
        <v>1126044</v>
      </c>
      <c r="E22" s="12">
        <v>100044</v>
      </c>
      <c r="F22" s="9">
        <v>254000</v>
      </c>
      <c r="G22" s="9">
        <v>520000</v>
      </c>
      <c r="H22" s="9">
        <v>252000</v>
      </c>
      <c r="I22" s="9">
        <f t="shared" si="2"/>
        <v>1126044</v>
      </c>
    </row>
    <row r="23" spans="1:9" ht="18.75" hidden="1" x14ac:dyDescent="0.3">
      <c r="A23" s="4" t="s">
        <v>45</v>
      </c>
      <c r="B23" s="7" t="s">
        <v>46</v>
      </c>
      <c r="C23" s="9" t="s">
        <v>12</v>
      </c>
      <c r="D23" s="9">
        <v>279464</v>
      </c>
      <c r="E23" s="9">
        <v>279464</v>
      </c>
      <c r="F23" s="9">
        <v>0</v>
      </c>
      <c r="G23" s="9">
        <v>0</v>
      </c>
      <c r="H23" s="9">
        <v>0</v>
      </c>
      <c r="I23" s="9">
        <f t="shared" si="2"/>
        <v>279464</v>
      </c>
    </row>
    <row r="24" spans="1:9" ht="18.75" hidden="1" x14ac:dyDescent="0.3">
      <c r="A24" s="4" t="s">
        <v>47</v>
      </c>
      <c r="B24" s="7" t="s">
        <v>48</v>
      </c>
      <c r="C24" s="9" t="s">
        <v>12</v>
      </c>
      <c r="D24" s="9">
        <v>2817263</v>
      </c>
      <c r="E24" s="12">
        <v>586872</v>
      </c>
      <c r="F24" s="9">
        <v>268514</v>
      </c>
      <c r="G24" s="9">
        <v>688200</v>
      </c>
      <c r="H24" s="9">
        <v>1273677</v>
      </c>
      <c r="I24" s="9">
        <f>SUM(E24:H24)</f>
        <v>2817263</v>
      </c>
    </row>
    <row r="25" spans="1:9" ht="18.75" hidden="1" x14ac:dyDescent="0.3">
      <c r="A25" s="4" t="s">
        <v>49</v>
      </c>
      <c r="B25" s="7" t="s">
        <v>50</v>
      </c>
      <c r="C25" s="9" t="s">
        <v>12</v>
      </c>
      <c r="D25" s="9">
        <v>331874</v>
      </c>
      <c r="E25" s="9">
        <v>331874</v>
      </c>
      <c r="F25" s="9">
        <v>0</v>
      </c>
      <c r="G25" s="9">
        <v>0</v>
      </c>
      <c r="H25" s="9">
        <v>0</v>
      </c>
      <c r="I25" s="9">
        <f t="shared" si="2"/>
        <v>331874</v>
      </c>
    </row>
    <row r="26" spans="1:9" ht="18.75" hidden="1" x14ac:dyDescent="0.3">
      <c r="A26" s="4" t="s">
        <v>51</v>
      </c>
      <c r="B26" s="7" t="s">
        <v>52</v>
      </c>
      <c r="C26" s="9" t="s">
        <v>12</v>
      </c>
      <c r="D26" s="9">
        <v>1992400</v>
      </c>
      <c r="E26" s="9">
        <v>0</v>
      </c>
      <c r="F26" s="9">
        <v>1773236</v>
      </c>
      <c r="G26" s="9">
        <v>0</v>
      </c>
      <c r="H26" s="9">
        <v>219164</v>
      </c>
      <c r="I26" s="9">
        <f t="shared" si="2"/>
        <v>1992400</v>
      </c>
    </row>
    <row r="27" spans="1:9" ht="18.75" hidden="1" x14ac:dyDescent="0.3">
      <c r="A27" s="57" t="s">
        <v>53</v>
      </c>
      <c r="B27" s="57"/>
      <c r="C27" s="2"/>
      <c r="D27" s="2">
        <v>14276677</v>
      </c>
      <c r="E27" s="2">
        <f>SUM(E16:E26)</f>
        <v>1398254</v>
      </c>
      <c r="F27" s="2">
        <f t="shared" ref="F27:H27" si="3">SUM(F16:F26)</f>
        <v>6726958</v>
      </c>
      <c r="G27" s="2">
        <f t="shared" si="3"/>
        <v>2607845</v>
      </c>
      <c r="H27" s="2">
        <f t="shared" si="3"/>
        <v>3543620</v>
      </c>
      <c r="I27" s="2">
        <f>SUM(I16:I26)</f>
        <v>14276677</v>
      </c>
    </row>
    <row r="28" spans="1:9" ht="18.75" x14ac:dyDescent="0.3">
      <c r="A28" s="4" t="s">
        <v>54</v>
      </c>
      <c r="B28" s="7" t="s">
        <v>55</v>
      </c>
      <c r="C28" s="9" t="s">
        <v>12</v>
      </c>
      <c r="D28" s="9">
        <v>7499063</v>
      </c>
      <c r="E28" s="9">
        <v>80278</v>
      </c>
      <c r="F28" s="9">
        <v>6465825</v>
      </c>
      <c r="G28" s="9">
        <v>150000</v>
      </c>
      <c r="H28" s="9">
        <v>802960</v>
      </c>
      <c r="I28" s="9">
        <f t="shared" ref="I28:I50" si="4">SUM(E28:H28)</f>
        <v>7499063</v>
      </c>
    </row>
    <row r="29" spans="1:9" ht="18.75" x14ac:dyDescent="0.3">
      <c r="A29" s="4" t="s">
        <v>56</v>
      </c>
      <c r="B29" s="7" t="s">
        <v>57</v>
      </c>
      <c r="C29" s="9" t="s">
        <v>12</v>
      </c>
      <c r="D29" s="9">
        <v>5939018</v>
      </c>
      <c r="E29" s="9">
        <v>0</v>
      </c>
      <c r="F29" s="9">
        <v>2657500</v>
      </c>
      <c r="G29" s="9">
        <v>1331518</v>
      </c>
      <c r="H29" s="9">
        <v>1950000</v>
      </c>
      <c r="I29" s="9">
        <f t="shared" si="4"/>
        <v>5939018</v>
      </c>
    </row>
    <row r="30" spans="1:9" ht="18.75" hidden="1" x14ac:dyDescent="0.3">
      <c r="A30" s="4" t="s">
        <v>58</v>
      </c>
      <c r="B30" s="7" t="s">
        <v>59</v>
      </c>
      <c r="C30" s="9" t="s">
        <v>12</v>
      </c>
      <c r="D30" s="9">
        <v>151460</v>
      </c>
      <c r="E30" s="9">
        <v>0</v>
      </c>
      <c r="F30" s="9">
        <v>0</v>
      </c>
      <c r="G30" s="9">
        <v>151460</v>
      </c>
      <c r="H30" s="9">
        <v>0</v>
      </c>
      <c r="I30" s="9">
        <f t="shared" si="4"/>
        <v>151460</v>
      </c>
    </row>
    <row r="31" spans="1:9" ht="18.75" hidden="1" x14ac:dyDescent="0.3">
      <c r="A31" s="4" t="s">
        <v>60</v>
      </c>
      <c r="B31" s="7" t="s">
        <v>61</v>
      </c>
      <c r="C31" s="9" t="s">
        <v>12</v>
      </c>
      <c r="D31" s="9">
        <v>458236</v>
      </c>
      <c r="E31" s="9">
        <f>41265+150000</f>
        <v>191265</v>
      </c>
      <c r="F31" s="9">
        <v>100000</v>
      </c>
      <c r="G31" s="9">
        <v>96971</v>
      </c>
      <c r="H31" s="9">
        <v>70000</v>
      </c>
      <c r="I31" s="9">
        <f t="shared" si="4"/>
        <v>458236</v>
      </c>
    </row>
    <row r="32" spans="1:9" ht="18.75" hidden="1" x14ac:dyDescent="0.3">
      <c r="A32" s="4" t="s">
        <v>62</v>
      </c>
      <c r="B32" s="7" t="s">
        <v>63</v>
      </c>
      <c r="C32" s="9" t="s">
        <v>12</v>
      </c>
      <c r="D32" s="9">
        <v>4529584</v>
      </c>
      <c r="E32" s="9">
        <v>0</v>
      </c>
      <c r="F32" s="9">
        <v>2708000</v>
      </c>
      <c r="G32" s="9">
        <v>959000</v>
      </c>
      <c r="H32" s="9">
        <v>862584</v>
      </c>
      <c r="I32" s="9">
        <f t="shared" si="4"/>
        <v>4529584</v>
      </c>
    </row>
    <row r="33" spans="1:9" ht="18.75" hidden="1" x14ac:dyDescent="0.3">
      <c r="A33" s="4" t="s">
        <v>64</v>
      </c>
      <c r="B33" s="7" t="s">
        <v>65</v>
      </c>
      <c r="C33" s="9" t="s">
        <v>12</v>
      </c>
      <c r="D33" s="9">
        <v>644293</v>
      </c>
      <c r="E33" s="12">
        <v>255000</v>
      </c>
      <c r="F33" s="9">
        <v>100000</v>
      </c>
      <c r="G33" s="9">
        <v>209293</v>
      </c>
      <c r="H33" s="9">
        <v>80000</v>
      </c>
      <c r="I33" s="9">
        <f t="shared" si="4"/>
        <v>644293</v>
      </c>
    </row>
    <row r="34" spans="1:9" ht="18.75" x14ac:dyDescent="0.3">
      <c r="A34" s="4" t="s">
        <v>66</v>
      </c>
      <c r="B34" s="7" t="s">
        <v>67</v>
      </c>
      <c r="C34" s="9" t="s">
        <v>12</v>
      </c>
      <c r="D34" s="9">
        <v>8444220</v>
      </c>
      <c r="E34" s="9">
        <v>0</v>
      </c>
      <c r="F34" s="9">
        <v>8355220</v>
      </c>
      <c r="G34" s="9">
        <v>89000</v>
      </c>
      <c r="H34" s="9">
        <v>0</v>
      </c>
      <c r="I34" s="9">
        <f t="shared" si="4"/>
        <v>8444220</v>
      </c>
    </row>
    <row r="35" spans="1:9" ht="18.75" x14ac:dyDescent="0.3">
      <c r="A35" s="4" t="s">
        <v>68</v>
      </c>
      <c r="B35" s="7" t="s">
        <v>69</v>
      </c>
      <c r="C35" s="9" t="s">
        <v>12</v>
      </c>
      <c r="D35" s="9">
        <v>25000000</v>
      </c>
      <c r="E35" s="9">
        <v>0</v>
      </c>
      <c r="F35" s="9">
        <v>25000000</v>
      </c>
      <c r="G35" s="9">
        <v>0</v>
      </c>
      <c r="H35" s="9"/>
      <c r="I35" s="9">
        <f t="shared" si="4"/>
        <v>25000000</v>
      </c>
    </row>
    <row r="36" spans="1:9" ht="18.75" x14ac:dyDescent="0.3">
      <c r="A36" s="4" t="s">
        <v>70</v>
      </c>
      <c r="B36" s="7" t="s">
        <v>71</v>
      </c>
      <c r="C36" s="9" t="s">
        <v>12</v>
      </c>
      <c r="D36" s="9">
        <v>23318659</v>
      </c>
      <c r="E36" s="9">
        <v>0</v>
      </c>
      <c r="F36" s="9">
        <v>0</v>
      </c>
      <c r="G36" s="9">
        <v>12399788</v>
      </c>
      <c r="H36" s="9">
        <v>10918871</v>
      </c>
      <c r="I36" s="9">
        <f t="shared" si="4"/>
        <v>23318659</v>
      </c>
    </row>
    <row r="37" spans="1:9" ht="18.75" x14ac:dyDescent="0.3">
      <c r="A37" s="4" t="s">
        <v>72</v>
      </c>
      <c r="B37" s="7" t="s">
        <v>73</v>
      </c>
      <c r="C37" s="9" t="s">
        <v>12</v>
      </c>
      <c r="D37" s="9">
        <v>68820366</v>
      </c>
      <c r="E37" s="9">
        <v>0</v>
      </c>
      <c r="F37" s="9">
        <v>68820366</v>
      </c>
      <c r="G37" s="9">
        <v>0</v>
      </c>
      <c r="H37" s="9"/>
      <c r="I37" s="9">
        <f t="shared" si="4"/>
        <v>68820366</v>
      </c>
    </row>
    <row r="38" spans="1:9" ht="18.75" x14ac:dyDescent="0.3">
      <c r="A38" s="4" t="s">
        <v>74</v>
      </c>
      <c r="B38" s="7" t="s">
        <v>75</v>
      </c>
      <c r="C38" s="9" t="s">
        <v>12</v>
      </c>
      <c r="D38" s="9">
        <v>12000000</v>
      </c>
      <c r="E38" s="9">
        <v>0</v>
      </c>
      <c r="F38" s="9"/>
      <c r="G38" s="9">
        <v>12000000</v>
      </c>
      <c r="H38" s="9"/>
      <c r="I38" s="9">
        <f t="shared" si="4"/>
        <v>12000000</v>
      </c>
    </row>
    <row r="39" spans="1:9" ht="18.75" hidden="1" x14ac:dyDescent="0.3">
      <c r="A39" s="4" t="s">
        <v>76</v>
      </c>
      <c r="B39" s="7" t="s">
        <v>77</v>
      </c>
      <c r="C39" s="9" t="s">
        <v>12</v>
      </c>
      <c r="D39" s="9">
        <v>1500000</v>
      </c>
      <c r="E39" s="9">
        <v>0</v>
      </c>
      <c r="F39" s="9">
        <v>0</v>
      </c>
      <c r="G39" s="9">
        <v>1500000</v>
      </c>
      <c r="H39" s="9"/>
      <c r="I39" s="9">
        <f t="shared" si="4"/>
        <v>1500000</v>
      </c>
    </row>
    <row r="40" spans="1:9" ht="18.75" hidden="1" x14ac:dyDescent="0.3">
      <c r="A40" s="4" t="s">
        <v>78</v>
      </c>
      <c r="B40" s="7" t="s">
        <v>79</v>
      </c>
      <c r="C40" s="9" t="s">
        <v>12</v>
      </c>
      <c r="D40" s="9">
        <v>1505613</v>
      </c>
      <c r="E40" s="9">
        <v>0</v>
      </c>
      <c r="F40" s="9">
        <v>100000</v>
      </c>
      <c r="G40" s="9">
        <v>1332973</v>
      </c>
      <c r="H40" s="9">
        <v>72640</v>
      </c>
      <c r="I40" s="9">
        <f t="shared" si="4"/>
        <v>1505613</v>
      </c>
    </row>
    <row r="41" spans="1:9" ht="18.75" hidden="1" x14ac:dyDescent="0.3">
      <c r="A41" s="4" t="s">
        <v>80</v>
      </c>
      <c r="B41" s="7" t="s">
        <v>81</v>
      </c>
      <c r="C41" s="9" t="s">
        <v>12</v>
      </c>
      <c r="D41" s="9">
        <v>979620</v>
      </c>
      <c r="E41" s="9">
        <v>41220</v>
      </c>
      <c r="F41" s="9"/>
      <c r="G41" s="9">
        <v>900000</v>
      </c>
      <c r="H41" s="9">
        <v>38400</v>
      </c>
      <c r="I41" s="9">
        <f t="shared" si="4"/>
        <v>979620</v>
      </c>
    </row>
    <row r="42" spans="1:9" ht="18.75" hidden="1" x14ac:dyDescent="0.3">
      <c r="A42" s="4" t="s">
        <v>82</v>
      </c>
      <c r="B42" s="7" t="s">
        <v>83</v>
      </c>
      <c r="C42" s="9" t="s">
        <v>12</v>
      </c>
      <c r="D42" s="9">
        <v>105449</v>
      </c>
      <c r="E42" s="9">
        <v>0</v>
      </c>
      <c r="F42" s="9">
        <v>52500</v>
      </c>
      <c r="G42" s="9">
        <v>0</v>
      </c>
      <c r="H42" s="9">
        <v>52949</v>
      </c>
      <c r="I42" s="9">
        <f t="shared" si="4"/>
        <v>105449</v>
      </c>
    </row>
    <row r="43" spans="1:9" ht="18.75" hidden="1" x14ac:dyDescent="0.3">
      <c r="A43" s="4" t="s">
        <v>84</v>
      </c>
      <c r="B43" s="7" t="s">
        <v>85</v>
      </c>
      <c r="C43" s="9" t="s">
        <v>12</v>
      </c>
      <c r="D43" s="9">
        <v>100000</v>
      </c>
      <c r="E43" s="9">
        <v>0</v>
      </c>
      <c r="F43" s="9">
        <v>0</v>
      </c>
      <c r="G43" s="9">
        <v>100000</v>
      </c>
      <c r="H43" s="9"/>
      <c r="I43" s="9">
        <f t="shared" si="4"/>
        <v>100000</v>
      </c>
    </row>
    <row r="44" spans="1:9" ht="18.75" hidden="1" x14ac:dyDescent="0.3">
      <c r="A44" s="4" t="s">
        <v>86</v>
      </c>
      <c r="B44" s="7" t="s">
        <v>87</v>
      </c>
      <c r="C44" s="9" t="s">
        <v>12</v>
      </c>
      <c r="D44" s="9">
        <v>547665</v>
      </c>
      <c r="E44" s="9">
        <v>0</v>
      </c>
      <c r="F44" s="9">
        <v>72051</v>
      </c>
      <c r="G44" s="9">
        <v>470316</v>
      </c>
      <c r="H44" s="9">
        <v>5298</v>
      </c>
      <c r="I44" s="9">
        <f t="shared" si="4"/>
        <v>547665</v>
      </c>
    </row>
    <row r="45" spans="1:9" ht="18.75" hidden="1" x14ac:dyDescent="0.3">
      <c r="A45" s="4" t="s">
        <v>88</v>
      </c>
      <c r="B45" s="7" t="s">
        <v>89</v>
      </c>
      <c r="C45" s="9" t="s">
        <v>12</v>
      </c>
      <c r="D45" s="9">
        <v>1721300</v>
      </c>
      <c r="E45" s="9">
        <v>100000</v>
      </c>
      <c r="F45" s="9">
        <v>780000</v>
      </c>
      <c r="G45" s="9">
        <v>691300</v>
      </c>
      <c r="H45" s="9">
        <v>150000</v>
      </c>
      <c r="I45" s="9">
        <f t="shared" si="4"/>
        <v>1721300</v>
      </c>
    </row>
    <row r="46" spans="1:9" ht="18.75" hidden="1" x14ac:dyDescent="0.3">
      <c r="A46" s="4" t="s">
        <v>90</v>
      </c>
      <c r="B46" s="7" t="s">
        <v>91</v>
      </c>
      <c r="C46" s="9" t="s">
        <v>12</v>
      </c>
      <c r="D46" s="9">
        <v>10000</v>
      </c>
      <c r="E46" s="9">
        <v>0</v>
      </c>
      <c r="F46" s="9">
        <v>10000</v>
      </c>
      <c r="G46" s="9">
        <v>0</v>
      </c>
      <c r="H46" s="9"/>
      <c r="I46" s="9">
        <f t="shared" si="4"/>
        <v>10000</v>
      </c>
    </row>
    <row r="47" spans="1:9" ht="18.75" x14ac:dyDescent="0.3">
      <c r="A47" s="4" t="s">
        <v>92</v>
      </c>
      <c r="B47" s="7" t="s">
        <v>93</v>
      </c>
      <c r="C47" s="9" t="s">
        <v>12</v>
      </c>
      <c r="D47" s="9">
        <v>11619874</v>
      </c>
      <c r="E47" s="9">
        <v>0</v>
      </c>
      <c r="F47" s="9">
        <v>4029405</v>
      </c>
      <c r="G47" s="9">
        <v>4304794</v>
      </c>
      <c r="H47" s="9">
        <v>3285675</v>
      </c>
      <c r="I47" s="9">
        <f t="shared" si="4"/>
        <v>11619874</v>
      </c>
    </row>
    <row r="48" spans="1:9" ht="18.75" hidden="1" x14ac:dyDescent="0.3">
      <c r="A48" s="4" t="s">
        <v>94</v>
      </c>
      <c r="B48" s="7" t="s">
        <v>95</v>
      </c>
      <c r="C48" s="9" t="s">
        <v>12</v>
      </c>
      <c r="D48" s="9">
        <v>48000</v>
      </c>
      <c r="E48" s="9">
        <v>0</v>
      </c>
      <c r="F48" s="9">
        <v>48000</v>
      </c>
      <c r="G48" s="9">
        <v>0</v>
      </c>
      <c r="H48" s="9">
        <v>0</v>
      </c>
      <c r="I48" s="9">
        <f t="shared" si="4"/>
        <v>48000</v>
      </c>
    </row>
    <row r="49" spans="1:9" ht="18.75" x14ac:dyDescent="0.3">
      <c r="A49" s="4" t="s">
        <v>96</v>
      </c>
      <c r="B49" s="7" t="s">
        <v>97</v>
      </c>
      <c r="C49" s="9" t="s">
        <v>12</v>
      </c>
      <c r="D49" s="9">
        <v>5885189</v>
      </c>
      <c r="E49" s="9">
        <v>0</v>
      </c>
      <c r="F49" s="9">
        <v>1758888</v>
      </c>
      <c r="G49" s="9">
        <v>3834551</v>
      </c>
      <c r="H49" s="9">
        <v>291750</v>
      </c>
      <c r="I49" s="9">
        <f t="shared" si="4"/>
        <v>5885189</v>
      </c>
    </row>
    <row r="50" spans="1:9" ht="18.75" x14ac:dyDescent="0.3">
      <c r="A50" s="4" t="s">
        <v>98</v>
      </c>
      <c r="B50" s="7" t="s">
        <v>99</v>
      </c>
      <c r="C50" s="9" t="s">
        <v>12</v>
      </c>
      <c r="D50" s="9">
        <v>831496</v>
      </c>
      <c r="E50" s="9">
        <v>65000</v>
      </c>
      <c r="F50" s="9">
        <v>287680</v>
      </c>
      <c r="G50" s="9">
        <v>319596</v>
      </c>
      <c r="H50" s="9">
        <v>159220</v>
      </c>
      <c r="I50" s="9">
        <f t="shared" si="4"/>
        <v>831496</v>
      </c>
    </row>
    <row r="51" spans="1:9" ht="18.75" hidden="1" x14ac:dyDescent="0.3">
      <c r="A51" s="57" t="s">
        <v>100</v>
      </c>
      <c r="B51" s="57"/>
      <c r="C51" s="2"/>
      <c r="D51" s="2">
        <v>181659105</v>
      </c>
      <c r="E51" s="2">
        <f>SUM(E28:E50)</f>
        <v>732763</v>
      </c>
      <c r="F51" s="2">
        <f t="shared" ref="F51:H51" si="5">SUM(F28:F50)</f>
        <v>121345435</v>
      </c>
      <c r="G51" s="2">
        <f t="shared" si="5"/>
        <v>40840560</v>
      </c>
      <c r="H51" s="2">
        <f t="shared" si="5"/>
        <v>18740347</v>
      </c>
      <c r="I51" s="2">
        <f>SUM(I28:I50)</f>
        <v>181659105</v>
      </c>
    </row>
    <row r="52" spans="1:9" ht="18.75" hidden="1" x14ac:dyDescent="0.3">
      <c r="A52" s="4" t="s">
        <v>101</v>
      </c>
      <c r="B52" s="7" t="s">
        <v>102</v>
      </c>
      <c r="C52" s="9" t="s">
        <v>12</v>
      </c>
      <c r="D52" s="9">
        <v>300000</v>
      </c>
      <c r="E52" s="9">
        <v>0</v>
      </c>
      <c r="F52" s="9">
        <v>0</v>
      </c>
      <c r="G52" s="9">
        <v>200000</v>
      </c>
      <c r="H52" s="9">
        <v>100000</v>
      </c>
      <c r="I52" s="9">
        <f t="shared" ref="I52:I58" si="6">SUM(E52:H52)</f>
        <v>300000</v>
      </c>
    </row>
    <row r="53" spans="1:9" ht="18.75" hidden="1" x14ac:dyDescent="0.3">
      <c r="A53" s="4" t="s">
        <v>103</v>
      </c>
      <c r="B53" s="7" t="s">
        <v>104</v>
      </c>
      <c r="C53" s="9" t="s">
        <v>12</v>
      </c>
      <c r="D53" s="9">
        <v>1096998</v>
      </c>
      <c r="E53" s="9">
        <v>0</v>
      </c>
      <c r="F53" s="9">
        <v>100000</v>
      </c>
      <c r="G53" s="9">
        <v>896998</v>
      </c>
      <c r="H53" s="9">
        <v>100000</v>
      </c>
      <c r="I53" s="9">
        <f t="shared" si="6"/>
        <v>1096998</v>
      </c>
    </row>
    <row r="54" spans="1:9" ht="18.75" x14ac:dyDescent="0.3">
      <c r="A54" s="4" t="s">
        <v>105</v>
      </c>
      <c r="B54" s="7" t="s">
        <v>106</v>
      </c>
      <c r="C54" s="9" t="s">
        <v>12</v>
      </c>
      <c r="D54" s="9">
        <v>1500000</v>
      </c>
      <c r="E54" s="9">
        <v>0</v>
      </c>
      <c r="F54" s="9">
        <v>0</v>
      </c>
      <c r="G54" s="9">
        <v>1500000</v>
      </c>
      <c r="H54" s="9">
        <v>0</v>
      </c>
      <c r="I54" s="9">
        <f t="shared" si="6"/>
        <v>1500000</v>
      </c>
    </row>
    <row r="55" spans="1:9" ht="18.75" x14ac:dyDescent="0.3">
      <c r="A55" s="4" t="s">
        <v>107</v>
      </c>
      <c r="B55" s="7" t="s">
        <v>108</v>
      </c>
      <c r="C55" s="9" t="s">
        <v>12</v>
      </c>
      <c r="D55" s="9">
        <v>800000</v>
      </c>
      <c r="E55" s="9">
        <v>0</v>
      </c>
      <c r="F55" s="9">
        <v>0</v>
      </c>
      <c r="G55" s="9">
        <v>800000</v>
      </c>
      <c r="H55" s="9">
        <v>0</v>
      </c>
      <c r="I55" s="9">
        <f t="shared" si="6"/>
        <v>800000</v>
      </c>
    </row>
    <row r="56" spans="1:9" ht="18.75" hidden="1" x14ac:dyDescent="0.3">
      <c r="A56" s="4" t="s">
        <v>109</v>
      </c>
      <c r="B56" s="7" t="s">
        <v>110</v>
      </c>
      <c r="C56" s="9" t="s">
        <v>12</v>
      </c>
      <c r="D56" s="9">
        <v>14776048</v>
      </c>
      <c r="E56" s="9">
        <v>0</v>
      </c>
      <c r="F56" s="9">
        <v>8278941</v>
      </c>
      <c r="G56" s="9">
        <v>2497107</v>
      </c>
      <c r="H56" s="9">
        <v>4000000</v>
      </c>
      <c r="I56" s="9">
        <f t="shared" si="6"/>
        <v>14776048</v>
      </c>
    </row>
    <row r="57" spans="1:9" ht="18.75" x14ac:dyDescent="0.3">
      <c r="A57" s="4" t="s">
        <v>111</v>
      </c>
      <c r="B57" s="7" t="s">
        <v>112</v>
      </c>
      <c r="C57" s="9" t="s">
        <v>12</v>
      </c>
      <c r="D57" s="9">
        <v>3394616</v>
      </c>
      <c r="E57" s="9">
        <v>30000</v>
      </c>
      <c r="F57" s="9">
        <v>2674631</v>
      </c>
      <c r="G57" s="9">
        <v>393985</v>
      </c>
      <c r="H57" s="9">
        <v>296000</v>
      </c>
      <c r="I57" s="9">
        <f t="shared" si="6"/>
        <v>3394616</v>
      </c>
    </row>
    <row r="58" spans="1:9" ht="18.75" x14ac:dyDescent="0.3">
      <c r="A58" s="4" t="s">
        <v>113</v>
      </c>
      <c r="B58" s="7" t="s">
        <v>114</v>
      </c>
      <c r="C58" s="9" t="s">
        <v>12</v>
      </c>
      <c r="D58" s="9">
        <v>510047</v>
      </c>
      <c r="E58" s="9">
        <v>0</v>
      </c>
      <c r="F58" s="9">
        <v>200000</v>
      </c>
      <c r="G58" s="9">
        <v>200000</v>
      </c>
      <c r="H58" s="9">
        <v>110047</v>
      </c>
      <c r="I58" s="9">
        <f t="shared" si="6"/>
        <v>510047</v>
      </c>
    </row>
    <row r="59" spans="1:9" ht="18.75" hidden="1" x14ac:dyDescent="0.3">
      <c r="A59" s="57" t="s">
        <v>115</v>
      </c>
      <c r="B59" s="57"/>
      <c r="C59" s="2"/>
      <c r="D59" s="2">
        <v>22377709</v>
      </c>
      <c r="E59" s="2">
        <f>SUM(E52:E58)</f>
        <v>30000</v>
      </c>
      <c r="F59" s="2">
        <f t="shared" ref="F59:H59" si="7">SUM(F52:F58)</f>
        <v>11253572</v>
      </c>
      <c r="G59" s="2">
        <f t="shared" si="7"/>
        <v>6488090</v>
      </c>
      <c r="H59" s="2">
        <f t="shared" si="7"/>
        <v>4606047</v>
      </c>
      <c r="I59" s="2">
        <f>SUM(I52:I58)</f>
        <v>22377709</v>
      </c>
    </row>
    <row r="60" spans="1:9" ht="18.75" hidden="1" x14ac:dyDescent="0.3">
      <c r="A60" s="4" t="s">
        <v>116</v>
      </c>
      <c r="B60" s="7" t="s">
        <v>117</v>
      </c>
      <c r="C60" s="9" t="s">
        <v>12</v>
      </c>
      <c r="D60" s="9">
        <v>1800</v>
      </c>
      <c r="E60" s="9">
        <v>1800</v>
      </c>
      <c r="F60" s="9">
        <v>0</v>
      </c>
      <c r="G60" s="9">
        <v>0</v>
      </c>
      <c r="H60" s="9">
        <v>0</v>
      </c>
      <c r="I60" s="9">
        <f>SUM(E60:H60)</f>
        <v>1800</v>
      </c>
    </row>
    <row r="61" spans="1:9" ht="18.75" hidden="1" x14ac:dyDescent="0.3">
      <c r="A61" s="57" t="s">
        <v>118</v>
      </c>
      <c r="B61" s="57"/>
      <c r="C61" s="2"/>
      <c r="D61" s="2">
        <v>1800</v>
      </c>
      <c r="E61" s="2">
        <f>SUM(E60)</f>
        <v>1800</v>
      </c>
      <c r="F61" s="2">
        <f t="shared" ref="F61:H61" si="8">SUM(F60)</f>
        <v>0</v>
      </c>
      <c r="G61" s="2">
        <f t="shared" si="8"/>
        <v>0</v>
      </c>
      <c r="H61" s="2">
        <f t="shared" si="8"/>
        <v>0</v>
      </c>
      <c r="I61" s="2">
        <f>SUM(I60)</f>
        <v>1800</v>
      </c>
    </row>
    <row r="62" spans="1:9" ht="18.75" hidden="1" x14ac:dyDescent="0.3">
      <c r="A62" s="56" t="s">
        <v>119</v>
      </c>
      <c r="B62" s="56"/>
      <c r="C62" s="10"/>
      <c r="D62" s="10">
        <v>509943885</v>
      </c>
      <c r="E62" s="10">
        <f>+SUM(E15+E27+E51+E59+E61)</f>
        <v>192078268.32001215</v>
      </c>
      <c r="F62" s="10">
        <f t="shared" ref="F62:G62" si="9">+SUM(F15+F27+F51+F59+F61)</f>
        <v>183420751.31396323</v>
      </c>
      <c r="G62" s="10">
        <f t="shared" si="9"/>
        <v>81855416.567842156</v>
      </c>
      <c r="H62" s="10">
        <f>+SUM(H15+H27+H51+H59+H61)</f>
        <v>52589448.801196545</v>
      </c>
      <c r="I62" s="3">
        <f>SUM(E62:H62)</f>
        <v>509943885.00301409</v>
      </c>
    </row>
    <row r="63" spans="1:9" ht="18.75" hidden="1" x14ac:dyDescent="0.3">
      <c r="A63" s="6" t="s">
        <v>122</v>
      </c>
      <c r="B63" s="6"/>
      <c r="C63" s="1"/>
      <c r="D63" s="1"/>
      <c r="E63" s="1"/>
      <c r="F63" s="1"/>
      <c r="G63" s="1"/>
      <c r="H63" s="1"/>
      <c r="I63" s="1"/>
    </row>
  </sheetData>
  <autoFilter ref="A2:I63" xr:uid="{00000000-0009-0000-0000-000003000000}">
    <filterColumn colId="1">
      <filters>
        <filter val="Antirretrovirales"/>
        <filter val="Aplicaciones Informáticas"/>
        <filter val="Equipo de Transporte Terrestre para Personas"/>
        <filter val="Equipos para Computación"/>
        <filter val="Insecticidas, Fumigantes y Otros"/>
        <filter val="Instrumental y Material para Laboratorio"/>
        <filter val="Mantenimiento y Reparación de Edificios y Locales"/>
        <filter val="Mantenimiento y Reparación de Equipos y Medios de Transporte"/>
        <filter val="Maquinaria y Equipo de Producción Agropecuaria y Forestal"/>
        <filter val="Otro Instrumental, Accesorios y Material Médico"/>
        <filter val="Prendas de Vestir"/>
        <filter val="Productos Alimenticios Y Bebidas"/>
        <filter val="Productos Farmacéuticos y Medicinales Varios"/>
        <filter val="Reactivos"/>
        <filter val="Reactivos VIH/SIDA"/>
        <filter val="Repuestos y Accesorios"/>
      </filters>
    </filterColumn>
  </autoFilter>
  <mergeCells count="7">
    <mergeCell ref="A62:B62"/>
    <mergeCell ref="A1:I1"/>
    <mergeCell ref="A15:B15"/>
    <mergeCell ref="A27:B27"/>
    <mergeCell ref="A51:B51"/>
    <mergeCell ref="A59:B59"/>
    <mergeCell ref="A61:B6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CNS-SSRISS</vt:lpstr>
      <vt:lpstr>-P0-2024-</vt:lpstr>
      <vt:lpstr>Presupuesto rebajado</vt:lpstr>
      <vt:lpstr>OBJ PRIORI</vt:lpstr>
      <vt:lpstr>'CNS-SSRISS'!Área_de_impresión</vt:lpstr>
      <vt:lpstr>'-P0-2024-'!Área_de_impresión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 Josias López Miralda</dc:creator>
  <cp:lastModifiedBy>NIMROD</cp:lastModifiedBy>
  <cp:lastPrinted>2024-05-27T15:46:44Z</cp:lastPrinted>
  <dcterms:created xsi:type="dcterms:W3CDTF">2024-01-15T23:33:13Z</dcterms:created>
  <dcterms:modified xsi:type="dcterms:W3CDTF">2024-07-01T16:52:20Z</dcterms:modified>
</cp:coreProperties>
</file>