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8_{4DC12705-E0F6-45BA-9B48-078DC09AD68B}" xr6:coauthVersionLast="47" xr6:coauthVersionMax="47" xr10:uidLastSave="{00000000-0000-0000-0000-000000000000}"/>
  <bookViews>
    <workbookView xWindow="0" yWindow="0" windowWidth="20490" windowHeight="10920" activeTab="4" xr2:uid="{00000000-000D-0000-FFFF-FFFF00000000}"/>
  </bookViews>
  <sheets>
    <sheet name="Task" sheetId="1" r:id="rId1"/>
    <sheet name="Pivot Sheet" sheetId="4" r:id="rId2"/>
    <sheet name="Data" sheetId="2" r:id="rId3"/>
    <sheet name="New Pivot" sheetId="8" r:id="rId4"/>
    <sheet name="Dashboard" sheetId="3" r:id="rId5"/>
  </sheets>
  <calcPr calcId="191029"/>
  <pivotCaches>
    <pivotCache cacheId="26"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2"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C25" i="4"/>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2"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2" i="2"/>
  <c r="J7"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2" i="2"/>
  <c r="J4" i="2"/>
  <c r="J5" i="2"/>
  <c r="J6" i="2"/>
  <c r="J8" i="2"/>
  <c r="J9" i="2"/>
  <c r="J10" i="2"/>
  <c r="J11" i="2"/>
  <c r="J12" i="2"/>
  <c r="J13" i="2"/>
  <c r="J14" i="2"/>
  <c r="J15" i="2"/>
  <c r="J16" i="2"/>
  <c r="J17" i="2"/>
  <c r="J18" i="2"/>
  <c r="J19" i="2"/>
  <c r="J20" i="2"/>
  <c r="J21" i="2"/>
  <c r="J22" i="2"/>
  <c r="J23" i="2"/>
  <c r="J24" i="2"/>
  <c r="J25" i="2"/>
  <c r="J26" i="2"/>
  <c r="J27" i="2"/>
  <c r="J28" i="2"/>
  <c r="J29" i="2"/>
  <c r="J30" i="2"/>
  <c r="J31" i="2"/>
  <c r="J32" i="2"/>
  <c r="J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 i="2"/>
  <c r="F11" i="2"/>
  <c r="F12" i="2"/>
  <c r="F13" i="2"/>
  <c r="F14" i="2"/>
  <c r="F15" i="2"/>
  <c r="F16" i="2"/>
  <c r="F17" i="2"/>
  <c r="F18" i="2"/>
  <c r="F19" i="2"/>
  <c r="F20" i="2"/>
  <c r="F21" i="2"/>
  <c r="F22" i="2"/>
  <c r="F23" i="2"/>
  <c r="F24" i="2"/>
  <c r="F25" i="2"/>
  <c r="F26" i="2"/>
  <c r="F27" i="2"/>
  <c r="F28" i="2"/>
  <c r="F29" i="2"/>
  <c r="F30" i="2"/>
  <c r="F31" i="2"/>
  <c r="F32" i="2"/>
  <c r="F4" i="2"/>
  <c r="F5" i="2"/>
  <c r="F6" i="2"/>
  <c r="F7" i="2"/>
  <c r="F8" i="2"/>
  <c r="F9" i="2"/>
  <c r="F10" i="2"/>
  <c r="F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D68" i="4"/>
  <c r="D28" i="4"/>
  <c r="D29" i="4"/>
  <c r="B4" i="4"/>
  <c r="D69" i="4"/>
  <c r="B10" i="4"/>
  <c r="E4" i="4"/>
  <c r="B13" i="4"/>
  <c r="E5" i="4"/>
  <c r="E3" i="4"/>
  <c r="B7" i="4"/>
  <c r="B16" i="4"/>
  <c r="B22" i="4"/>
  <c r="F4" i="4" l="1"/>
  <c r="F5" i="4"/>
  <c r="E68" i="4"/>
  <c r="F68" i="4" s="1"/>
  <c r="E28" i="4"/>
  <c r="F28" i="4" s="1"/>
  <c r="H69" i="4" l="1"/>
  <c r="H70" i="4" s="1"/>
  <c r="H71" i="4" s="1"/>
  <c r="F33" i="4"/>
  <c r="F34" i="4" s="1"/>
  <c r="F35" i="4" s="1"/>
  <c r="F36" i="4" l="1"/>
  <c r="H72" i="4"/>
  <c r="F37" i="4"/>
  <c r="F38" i="4" s="1"/>
  <c r="F39" i="4" s="1"/>
  <c r="F40" i="4" s="1"/>
  <c r="F41" i="4" s="1"/>
  <c r="F42" i="4" s="1"/>
  <c r="G32" i="4" s="1"/>
  <c r="G33" i="4" s="1"/>
  <c r="G34" i="4" s="1"/>
  <c r="H73" i="4" l="1"/>
  <c r="H74" i="4" s="1"/>
  <c r="G35" i="4"/>
  <c r="G36" i="4" s="1"/>
  <c r="H75" i="4" l="1"/>
  <c r="H76" i="4" s="1"/>
  <c r="H77" i="4" s="1"/>
  <c r="H78" i="4" s="1"/>
  <c r="I68" i="4" s="1"/>
  <c r="I69" i="4" s="1"/>
  <c r="G37" i="4"/>
  <c r="I70" i="4" l="1"/>
  <c r="G38" i="4"/>
  <c r="G39" i="4" s="1"/>
  <c r="I71" i="4" l="1"/>
  <c r="G40" i="4"/>
  <c r="G41" i="4" s="1"/>
  <c r="I72" i="4" l="1"/>
  <c r="G42" i="4"/>
  <c r="H32" i="4" s="1"/>
  <c r="H33" i="4" s="1"/>
  <c r="I73" i="4" l="1"/>
  <c r="I74" i="4" s="1"/>
  <c r="H34" i="4"/>
  <c r="I75" i="4" l="1"/>
  <c r="H35" i="4"/>
  <c r="H36" i="4" s="1"/>
  <c r="I76" i="4" l="1"/>
  <c r="I77" i="4" s="1"/>
  <c r="I78" i="4" s="1"/>
  <c r="J68" i="4" s="1"/>
  <c r="H37" i="4"/>
  <c r="J69" i="4" l="1"/>
  <c r="H38" i="4"/>
  <c r="H39" i="4" s="1"/>
  <c r="H40" i="4" s="1"/>
  <c r="H41" i="4" s="1"/>
  <c r="H42" i="4" s="1"/>
  <c r="I32" i="4" s="1"/>
  <c r="J70" i="4" l="1"/>
  <c r="I33" i="4"/>
  <c r="J71" i="4" l="1"/>
  <c r="I34" i="4"/>
  <c r="I35" i="4" s="1"/>
  <c r="J72" i="4" l="1"/>
  <c r="I36" i="4"/>
  <c r="J73" i="4" l="1"/>
  <c r="I37" i="4"/>
  <c r="I38" i="4" s="1"/>
  <c r="I39" i="4" s="1"/>
  <c r="I40" i="4" s="1"/>
  <c r="J74" i="4" l="1"/>
  <c r="J75" i="4" s="1"/>
  <c r="J76" i="4" s="1"/>
  <c r="J77" i="4" s="1"/>
  <c r="J78" i="4" s="1"/>
  <c r="K68" i="4" s="1"/>
  <c r="I41" i="4"/>
  <c r="I42" i="4" s="1"/>
  <c r="J32" i="4" s="1"/>
  <c r="K69" i="4" l="1"/>
  <c r="K70" i="4" s="1"/>
  <c r="K71" i="4" s="1"/>
  <c r="J33" i="4"/>
  <c r="J34" i="4" s="1"/>
  <c r="K72" i="4" l="1"/>
  <c r="K73" i="4" s="1"/>
  <c r="J35" i="4"/>
  <c r="K74" i="4" l="1"/>
  <c r="K75" i="4" s="1"/>
  <c r="J36" i="4"/>
  <c r="J37" i="4" s="1"/>
  <c r="J38" i="4" s="1"/>
  <c r="J39" i="4" s="1"/>
  <c r="K76" i="4" l="1"/>
  <c r="K77" i="4" s="1"/>
  <c r="K78" i="4" s="1"/>
  <c r="L68" i="4" s="1"/>
  <c r="J40" i="4"/>
  <c r="L69" i="4" l="1"/>
  <c r="L70" i="4" s="1"/>
  <c r="J41" i="4"/>
  <c r="J42" i="4" s="1"/>
  <c r="K32" i="4" s="1"/>
  <c r="L71" i="4" l="1"/>
  <c r="L72" i="4" s="1"/>
  <c r="K33" i="4"/>
  <c r="L73" i="4" l="1"/>
  <c r="K34" i="4"/>
  <c r="L74" i="4" l="1"/>
  <c r="K35" i="4"/>
  <c r="L75" i="4" l="1"/>
  <c r="L76" i="4" s="1"/>
  <c r="L77" i="4" s="1"/>
  <c r="L78" i="4" s="1"/>
  <c r="M68" i="4" s="1"/>
  <c r="K36" i="4"/>
  <c r="K37" i="4" s="1"/>
  <c r="K38" i="4" s="1"/>
  <c r="M69" i="4" l="1"/>
  <c r="K39" i="4"/>
  <c r="K40" i="4" s="1"/>
  <c r="K41" i="4" s="1"/>
  <c r="M70" i="4" l="1"/>
  <c r="M71" i="4" s="1"/>
  <c r="K42" i="4"/>
  <c r="L32" i="4" s="1"/>
  <c r="M72" i="4" l="1"/>
  <c r="L33" i="4"/>
  <c r="M73" i="4" l="1"/>
  <c r="L34" i="4"/>
  <c r="M74" i="4" l="1"/>
  <c r="M75" i="4" s="1"/>
  <c r="L35" i="4"/>
  <c r="L36" i="4" s="1"/>
  <c r="L37" i="4" s="1"/>
  <c r="M76" i="4" l="1"/>
  <c r="M77" i="4" s="1"/>
  <c r="M78" i="4" s="1"/>
  <c r="N68" i="4" s="1"/>
  <c r="L38" i="4"/>
  <c r="L39" i="4" s="1"/>
  <c r="L40" i="4" s="1"/>
  <c r="N69" i="4" l="1"/>
  <c r="L41" i="4"/>
  <c r="L42" i="4" s="1"/>
  <c r="M32" i="4" s="1"/>
  <c r="N70" i="4" l="1"/>
  <c r="N71" i="4" s="1"/>
  <c r="M33" i="4"/>
  <c r="N72" i="4" l="1"/>
  <c r="M34" i="4"/>
  <c r="N73" i="4" l="1"/>
  <c r="N74" i="4" s="1"/>
  <c r="M35" i="4"/>
  <c r="N75" i="4" l="1"/>
  <c r="N76" i="4" s="1"/>
  <c r="N77" i="4" s="1"/>
  <c r="N78" i="4" s="1"/>
  <c r="O68" i="4" s="1"/>
  <c r="M36" i="4"/>
  <c r="O69" i="4" l="1"/>
  <c r="M37" i="4"/>
  <c r="M38" i="4" s="1"/>
  <c r="M39" i="4" s="1"/>
  <c r="M40" i="4" s="1"/>
  <c r="M41" i="4" s="1"/>
  <c r="M42" i="4" s="1"/>
  <c r="N32" i="4" s="1"/>
  <c r="O70" i="4" l="1"/>
  <c r="N33" i="4"/>
  <c r="O71" i="4" l="1"/>
  <c r="O72" i="4" s="1"/>
  <c r="N34" i="4"/>
  <c r="O73" i="4" l="1"/>
  <c r="O74" i="4" s="1"/>
  <c r="N35" i="4"/>
  <c r="O75" i="4" l="1"/>
  <c r="O76" i="4" s="1"/>
  <c r="O77" i="4" s="1"/>
  <c r="O78" i="4" s="1"/>
  <c r="P68" i="4" s="1"/>
  <c r="N36" i="4"/>
  <c r="N37" i="4" s="1"/>
  <c r="P69" i="4" l="1"/>
  <c r="P70" i="4" s="1"/>
  <c r="N38" i="4"/>
  <c r="N39" i="4" s="1"/>
  <c r="N40" i="4" s="1"/>
  <c r="N41" i="4" s="1"/>
  <c r="N42" i="4" s="1"/>
  <c r="O32" i="4" s="1"/>
  <c r="P71" i="4" l="1"/>
  <c r="P72" i="4" s="1"/>
  <c r="P73" i="4" s="1"/>
  <c r="O33" i="4"/>
  <c r="P74" i="4" l="1"/>
  <c r="P75" i="4" s="1"/>
  <c r="P76" i="4" s="1"/>
  <c r="O34" i="4"/>
  <c r="P77" i="4" l="1"/>
  <c r="P78" i="4" s="1"/>
  <c r="Q68" i="4" s="1"/>
  <c r="O35" i="4"/>
  <c r="Q69" i="4" l="1"/>
  <c r="O36" i="4"/>
  <c r="O37" i="4" s="1"/>
  <c r="Q70" i="4" l="1"/>
  <c r="Q71" i="4" s="1"/>
  <c r="Q72" i="4" s="1"/>
  <c r="O38" i="4"/>
  <c r="O39" i="4" s="1"/>
  <c r="O40" i="4" s="1"/>
  <c r="O41" i="4" s="1"/>
  <c r="Q73" i="4" l="1"/>
  <c r="Q74" i="4" s="1"/>
  <c r="O42" i="4"/>
  <c r="Q75" i="4" l="1"/>
  <c r="Q76" i="4" s="1"/>
  <c r="Q77" i="4" s="1"/>
  <c r="Q78" i="4" s="1"/>
</calcChain>
</file>

<file path=xl/sharedStrings.xml><?xml version="1.0" encoding="utf-8"?>
<sst xmlns="http://schemas.openxmlformats.org/spreadsheetml/2006/main" count="313" uniqueCount="116">
  <si>
    <t>July '23 Data Challenge</t>
  </si>
  <si>
    <t>#NumeristDataChallenge  |   @the_numerist</t>
  </si>
  <si>
    <t>Ribbon App Performance</t>
  </si>
  <si>
    <t>Task:</t>
  </si>
  <si>
    <t>Data Exploration:</t>
  </si>
  <si>
    <t>- Familiarize yourself with the data set, understanding the columns, and their respective meanings.</t>
  </si>
  <si>
    <t>- Look for any patterns, trends, or anomalies in the data that might indicate the success of the product launch.</t>
  </si>
  <si>
    <t>Presentation:</t>
  </si>
  <si>
    <t>- Prepare a comprehensive report presenting your analysis and insights to the CEO. (Ensuring the choice of delivery is suitable for the audience)</t>
  </si>
  <si>
    <t>- Highlight the key findings, emphasizing whether the product launch can be considered a success.</t>
  </si>
  <si>
    <t>- Support your conclusions with relevant data visualisations where necessary.</t>
  </si>
  <si>
    <t>- Provide actionable recommendations or areas of improvement based on the analysis.</t>
  </si>
  <si>
    <t xml:space="preserve">- Consider the questions from the CEO below in your analysis. </t>
  </si>
  <si>
    <t>Questions from the CEO:</t>
  </si>
  <si>
    <t>- (If the app is a success) How can we leverage the success of the app launch to further enhance our products and services?</t>
  </si>
  <si>
    <t>- Are there any opportunities for expansion or improvements in user acquisition and engagement?</t>
  </si>
  <si>
    <t>Date</t>
  </si>
  <si>
    <t>Total Ribbon App Installs</t>
  </si>
  <si>
    <t>Total Ribbon User Sign Ups</t>
  </si>
  <si>
    <t>Daily Active Users on Ribbon</t>
  </si>
  <si>
    <t>Number of Posts Made on Ribbon</t>
  </si>
  <si>
    <t>Number of Posts Seen on Ribbon</t>
  </si>
  <si>
    <t>Number of Posts Liked on Ribbon</t>
  </si>
  <si>
    <t>Number of Posts Reposted on Ribbon</t>
  </si>
  <si>
    <t>Number of Ribbon Uninstalls</t>
  </si>
  <si>
    <t>Number of Ribbon App Crashes</t>
  </si>
  <si>
    <t>Avg Time Spent in Ribbon App per User (minutes)</t>
  </si>
  <si>
    <t>Daily Active Users on InstantSnaps</t>
  </si>
  <si>
    <t>Number of Posts Seen on InstantSnaps</t>
  </si>
  <si>
    <t>As a Data Analyst, your task is to analyse the provided data set to determine the success of the product launch for SocialBlaze's new app, Ribbon. SocialBlaze also have another app called InstantSnaps - Users accounts on InstantSnaps will be linked to Ribbon.
Your analysis will focus on key metrics and insights to present to the CEO and Founder.</t>
  </si>
  <si>
    <t>Percentage growth of signups</t>
  </si>
  <si>
    <t>-</t>
  </si>
  <si>
    <t>Day of Week</t>
  </si>
  <si>
    <t>Percentage growth of Installs</t>
  </si>
  <si>
    <t>% Growth of Daily Active Users</t>
  </si>
  <si>
    <t>Percentage of active users to sign ups</t>
  </si>
  <si>
    <t>Percentage of Signups to installs</t>
  </si>
  <si>
    <t>% of posts seen to posts made</t>
  </si>
  <si>
    <t>Average time in hours</t>
  </si>
  <si>
    <t>% of instantsnap to ribbon</t>
  </si>
  <si>
    <t>Number of Posts Not Seen</t>
  </si>
  <si>
    <t>Average Time Spent (Hours)</t>
  </si>
  <si>
    <t>Average Time Spent (Minutes)</t>
  </si>
  <si>
    <t>Total Number of App Crashes</t>
  </si>
  <si>
    <t>Sum of Daily Active Users on Ribbon</t>
  </si>
  <si>
    <t>Average Daily Users</t>
  </si>
  <si>
    <t>Sum of Total Ribbon App Installs</t>
  </si>
  <si>
    <t>Ribbon App Installs</t>
  </si>
  <si>
    <t>Sum of Total Ribbon User Sign Ups</t>
  </si>
  <si>
    <t>Total Ribbon Users Sign Ups</t>
  </si>
  <si>
    <t>Total Active Users</t>
  </si>
  <si>
    <t>Sum of Number of Ribbon Uninstalls</t>
  </si>
  <si>
    <t>Sum of Number of Posts Liked on Ribbon</t>
  </si>
  <si>
    <t>Sum of Number of Posts Reposted on Ribbon</t>
  </si>
  <si>
    <t>Sum of Number of Posts Made on Ribbon</t>
  </si>
  <si>
    <t>Sum of Number of Posts Seen on Ribbon</t>
  </si>
  <si>
    <t>Total Posts Made</t>
  </si>
  <si>
    <t>Total Posts Seen</t>
  </si>
  <si>
    <t>Opportunities for expansion can be found in the difference between the users on instantsnaps and the users of ribbon app.</t>
  </si>
  <si>
    <t>Total Number of Posts Not Seen</t>
  </si>
  <si>
    <t>Total Number of Posts Seen</t>
  </si>
  <si>
    <t>Row Labels</t>
  </si>
  <si>
    <t>Monday</t>
  </si>
  <si>
    <t>Tuesday</t>
  </si>
  <si>
    <t>Wednesday</t>
  </si>
  <si>
    <t>Thursday</t>
  </si>
  <si>
    <t>Friday</t>
  </si>
  <si>
    <t>Saturday</t>
  </si>
  <si>
    <t>Sunday</t>
  </si>
  <si>
    <t>Grand Total</t>
  </si>
  <si>
    <t>Sum of Avg Time Spent in Ribbon App per User (minutes)</t>
  </si>
  <si>
    <t>Sum of Number of Ribbon App Crashes</t>
  </si>
  <si>
    <t>Liked Posts</t>
  </si>
  <si>
    <t>Reposted Posts</t>
  </si>
  <si>
    <t>Total Number of Liked Posts</t>
  </si>
  <si>
    <t>Total Number of Posts Reposted</t>
  </si>
  <si>
    <t>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</si>
  <si>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</si>
  <si>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</si>
  <si>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</si>
  <si>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</si>
  <si>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</si>
  <si>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</si>
  <si>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</si>
  <si>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</si>
  <si>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</si>
  <si>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</si>
  <si>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</si>
  <si>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</si>
  <si>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</si>
  <si>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</si>
  <si>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</si>
  <si>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</si>
  <si>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</si>
  <si>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</si>
  <si>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</si>
  <si>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</si>
  <si>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</si>
  <si>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</si>
  <si>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</si>
  <si>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</si>
  <si>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</si>
  <si>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</si>
  <si>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Aug</t>
  </si>
  <si>
    <t>1-Aug</t>
  </si>
  <si>
    <t>2-Aug</t>
  </si>
  <si>
    <t>3-Aug</t>
  </si>
  <si>
    <t>4-Aug</t>
  </si>
  <si>
    <t>5-Aug</t>
  </si>
  <si>
    <t>Avg Time for a month</t>
  </si>
  <si>
    <t>Sum of Avg Time for a month</t>
  </si>
  <si>
    <t>Sum of Daily Active Users on InstantSnaps</t>
  </si>
  <si>
    <t>Avg Users on Instantsnaps</t>
  </si>
  <si>
    <t>Average daily active users</t>
  </si>
  <si>
    <t>Sum of Average daily active users</t>
  </si>
  <si>
    <t>Sum of Avg Users on Instantsnaps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</si>
</sst>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_(* \(#,##0.00\);_(* &quot;-&quot;??_);_(@_)"/>
    <numFmt numFmtId="164" formatCode="yyyy\-mm\-dd"/>
    <numFmt numFmtId="165" formatCode="0.0%"/>
    <numFmt numFmtId="166" formatCode="_(* #,##0_);_(* \(#,##0\);_(* &quot;-&quot;??_);_(@_)"/>
    <numFmt numFmtId="167" formatCode="#,##0.0"/>
    <numFmt numFmtId="168" formatCode="0.0000%"/>
    <numFmt numFmtId="169" formatCode="0.0"/>
    <numFmt numFmtId="170" formatCode="#,##0.00,,&quot;M&quot;"/>
    <numFmt numFmtId="171" formatCode="#.#,,,&quot;B&quot;"/>
    <numFmt numFmtId="172" formatCode="#.00,,,&quot;B&quot;"/>
    <numFmt numFmtId="173" formatCode="#.000,,,&quot;B&quot;"/>
    <numFmt numFmtId="174" formatCode="#.#,&quot;k&quot;"/>
    <numFmt numFmtId="175" formatCode="#.###,,,&quot;B&quot;"/>
    <numFmt numFmtId="176" formatCode="#.#,&quot;K&quot;"/>
    <numFmt numFmtId="177" formatCode="#.#,,&quot;M&quot;"/>
    <numFmt numFmtId="178" formatCode="#.0,&quot;K&quot;"/>
    <numFmt numFmtId="179" formatCode="#,###.0,,,&quot;B&quot;"/>
    <numFmt numFmtId="180" formatCode="#,###,&quot;K&quot;"/>
    <numFmt numFmtId="181" formatCode="#,###.0,,&quot;M&quot;"/>
  </numFmts>
  <fonts count="17" x14ac:knownFonts="1">
    <font>
      <sz val="10"/>
      <color rgb="FF000000"/>
      <name val="Arial"/>
      <scheme val="minor"/>
    </font>
    <font>
      <sz val="10"/>
      <color theme="1"/>
      <name val="DM Sans"/>
    </font>
    <font>
      <b/>
      <sz val="18"/>
      <color rgb="FF46BDC6"/>
      <name val="DM Sans"/>
    </font>
    <font>
      <i/>
      <sz val="11"/>
      <color theme="1"/>
      <name val="DM Sans"/>
    </font>
    <font>
      <i/>
      <sz val="13"/>
      <color theme="1"/>
      <name val="DM Sans"/>
    </font>
    <font>
      <i/>
      <u/>
      <sz val="15"/>
      <color theme="1"/>
      <name val="DM Sans"/>
    </font>
    <font>
      <b/>
      <sz val="14"/>
      <color theme="1"/>
      <name val="DM Sans"/>
    </font>
    <font>
      <sz val="11"/>
      <color theme="1"/>
      <name val="DM Sans"/>
    </font>
    <font>
      <sz val="12"/>
      <color rgb="FF374151"/>
      <name val="DM Sans"/>
    </font>
    <font>
      <b/>
      <sz val="10"/>
      <color theme="1"/>
      <name val="Nunito"/>
    </font>
    <font>
      <sz val="10"/>
      <color theme="1"/>
      <name val="Nunito"/>
    </font>
    <font>
      <sz val="10"/>
      <color rgb="FF000000"/>
      <name val="Arial"/>
      <family val="2"/>
      <scheme val="minor"/>
    </font>
    <font>
      <b/>
      <sz val="10"/>
      <color theme="0"/>
      <name val="Arial"/>
      <family val="2"/>
      <scheme val="minor"/>
    </font>
    <font>
      <b/>
      <sz val="10"/>
      <color rgb="FF000000"/>
      <name val="Arial"/>
      <family val="2"/>
      <scheme val="minor"/>
    </font>
    <font>
      <sz val="11"/>
      <color theme="0"/>
      <name val="Congenial Light"/>
    </font>
    <font>
      <sz val="12"/>
      <color rgb="FF000000"/>
      <name val="Congenial Light"/>
    </font>
    <font>
      <b/>
      <sz val="10"/>
      <color theme="1"/>
      <name val="Arial"/>
      <family val="2"/>
      <scheme val="minor"/>
    </font>
  </fonts>
  <fills count="6">
    <fill>
      <patternFill patternType="none"/>
    </fill>
    <fill>
      <patternFill patternType="gray125"/>
    </fill>
    <fill>
      <patternFill patternType="solid">
        <fgColor theme="0"/>
        <bgColor indexed="64"/>
      </patternFill>
    </fill>
    <fill>
      <patternFill patternType="solid">
        <fgColor rgb="FF1E441E"/>
        <bgColor indexed="64"/>
      </patternFill>
    </fill>
    <fill>
      <patternFill patternType="solid">
        <fgColor rgb="FFF24236"/>
        <bgColor indexed="64"/>
      </patternFill>
    </fill>
    <fill>
      <patternFill patternType="solid">
        <fgColor rgb="FF654C4F"/>
        <bgColor indexed="64"/>
      </patternFill>
    </fill>
  </fills>
  <borders count="8">
    <border>
      <left/>
      <right/>
      <top/>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1" fillId="0" borderId="0" applyFont="0" applyFill="0" applyBorder="0" applyAlignment="0" applyProtection="0"/>
    <xf numFmtId="9" fontId="11" fillId="0" borderId="0" applyFont="0" applyFill="0" applyBorder="0" applyAlignment="0" applyProtection="0"/>
  </cellStyleXfs>
  <cellXfs count="6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3" fontId="9" fillId="0" borderId="1" xfId="0" applyNumberFormat="1" applyFont="1" applyBorder="1" applyAlignment="1">
      <alignment horizontal="center" wrapText="1"/>
    </xf>
    <xf numFmtId="164" fontId="10" fillId="0" borderId="0" xfId="0" applyNumberFormat="1" applyFont="1" applyAlignment="1">
      <alignment horizontal="center"/>
    </xf>
    <xf numFmtId="3" fontId="10" fillId="0" borderId="0" xfId="0" applyNumberFormat="1" applyFont="1" applyAlignment="1">
      <alignment horizontal="center"/>
    </xf>
    <xf numFmtId="165" fontId="10" fillId="0" borderId="0" xfId="2" applyNumberFormat="1" applyFont="1" applyAlignment="1">
      <alignment horizontal="center"/>
    </xf>
    <xf numFmtId="10" fontId="10" fillId="0" borderId="0" xfId="2" applyNumberFormat="1" applyFont="1" applyAlignment="1">
      <alignment horizontal="center"/>
    </xf>
    <xf numFmtId="166" fontId="10" fillId="0" borderId="0" xfId="1" applyNumberFormat="1" applyFont="1" applyAlignment="1">
      <alignment horizontal="center"/>
    </xf>
    <xf numFmtId="9" fontId="10" fillId="0" borderId="0" xfId="2" applyFont="1" applyAlignment="1">
      <alignment horizontal="center"/>
    </xf>
    <xf numFmtId="167" fontId="10" fillId="0" borderId="0" xfId="0" applyNumberFormat="1" applyFont="1" applyAlignment="1">
      <alignment horizontal="center"/>
    </xf>
    <xf numFmtId="0" fontId="9" fillId="0" borderId="1" xfId="0" applyFont="1" applyBorder="1" applyAlignment="1">
      <alignment horizontal="center"/>
    </xf>
    <xf numFmtId="3" fontId="9" fillId="0" borderId="1" xfId="0" applyNumberFormat="1" applyFont="1" applyBorder="1" applyAlignment="1">
      <alignment horizontal="center"/>
    </xf>
    <xf numFmtId="168" fontId="10" fillId="0" borderId="0" xfId="2" applyNumberFormat="1" applyFont="1" applyAlignment="1">
      <alignment horizontal="center"/>
    </xf>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169" fontId="0" fillId="0" borderId="0" xfId="0" applyNumberFormat="1"/>
    <xf numFmtId="170" fontId="0" fillId="0" borderId="0" xfId="0" applyNumberFormat="1"/>
    <xf numFmtId="172" fontId="0" fillId="0" borderId="0" xfId="0" applyNumberFormat="1"/>
    <xf numFmtId="173" fontId="0" fillId="0" borderId="0" xfId="0" applyNumberFormat="1"/>
    <xf numFmtId="0" fontId="13" fillId="0" borderId="0" xfId="0" applyFont="1"/>
    <xf numFmtId="0" fontId="14" fillId="2" borderId="0" xfId="0" applyFont="1" applyFill="1"/>
    <xf numFmtId="174" fontId="0" fillId="0" borderId="0" xfId="0" applyNumberFormat="1"/>
    <xf numFmtId="175" fontId="12" fillId="3" borderId="0" xfId="0" applyNumberFormat="1" applyFont="1" applyFill="1"/>
    <xf numFmtId="175" fontId="12" fillId="4" borderId="0" xfId="0" applyNumberFormat="1" applyFont="1" applyFill="1"/>
    <xf numFmtId="175" fontId="12" fillId="5" borderId="0" xfId="0" applyNumberFormat="1" applyFont="1" applyFill="1"/>
    <xf numFmtId="9" fontId="0" fillId="0" borderId="0" xfId="2" applyFont="1"/>
    <xf numFmtId="10" fontId="0" fillId="0" borderId="0" xfId="2" applyNumberFormat="1" applyFont="1"/>
    <xf numFmtId="166" fontId="0" fillId="0" borderId="0" xfId="0" applyNumberFormat="1"/>
    <xf numFmtId="166" fontId="0" fillId="0" borderId="0" xfId="1" applyNumberFormat="1" applyFont="1"/>
    <xf numFmtId="165" fontId="0" fillId="0" borderId="0" xfId="2" applyNumberFormat="1" applyFont="1"/>
    <xf numFmtId="1" fontId="0" fillId="0" borderId="0" xfId="0" applyNumberFormat="1"/>
    <xf numFmtId="0" fontId="15" fillId="2" borderId="0" xfId="0" applyFont="1" applyFill="1"/>
    <xf numFmtId="0" fontId="0" fillId="0" borderId="0" xfId="0" pivotButton="1"/>
    <xf numFmtId="0" fontId="0" fillId="0" borderId="0" xfId="0" applyAlignment="1">
      <alignment horizontal="left"/>
    </xf>
    <xf numFmtId="176" fontId="0" fillId="0" borderId="0" xfId="0" applyNumberFormat="1"/>
    <xf numFmtId="177" fontId="0" fillId="0" borderId="0" xfId="0" applyNumberFormat="1"/>
    <xf numFmtId="178" fontId="0" fillId="0" borderId="0" xfId="0" applyNumberFormat="1"/>
    <xf numFmtId="0" fontId="0" fillId="0" borderId="0" xfId="0" applyAlignment="1">
      <alignment horizontal="left" indent="1"/>
    </xf>
    <xf numFmtId="179" fontId="0" fillId="0" borderId="0" xfId="0" applyNumberFormat="1"/>
    <xf numFmtId="180" fontId="0" fillId="0" borderId="0" xfId="0" applyNumberFormat="1"/>
    <xf numFmtId="181" fontId="0" fillId="0" borderId="0" xfId="0" applyNumberFormat="1"/>
    <xf numFmtId="0" fontId="1" fillId="0" borderId="0" xfId="0" applyFont="1" applyAlignment="1">
      <alignment horizontal="center"/>
    </xf>
    <xf numFmtId="0" fontId="0" fillId="0" borderId="0" xfId="0"/>
    <xf numFmtId="0" fontId="7" fillId="0" borderId="0" xfId="0" applyFont="1" applyAlignment="1">
      <alignment vertical="top" wrapText="1"/>
    </xf>
    <xf numFmtId="0" fontId="7" fillId="0" borderId="0" xfId="0" applyFont="1" applyAlignment="1">
      <alignment wrapText="1"/>
    </xf>
    <xf numFmtId="0" fontId="7" fillId="0" borderId="0" xfId="0" applyFont="1"/>
    <xf numFmtId="0" fontId="0" fillId="0" borderId="0" xfId="0" applyNumberFormat="1"/>
    <xf numFmtId="0" fontId="16" fillId="0" borderId="0" xfId="0" applyNumberFormat="1" applyFont="1"/>
  </cellXfs>
  <cellStyles count="3">
    <cellStyle name="Comma" xfId="1" builtinId="3"/>
    <cellStyle name="Normal" xfId="0" builtinId="0"/>
    <cellStyle name="Percent" xfId="2" builtinId="5"/>
  </cellStyles>
  <dxfs count="176">
    <dxf>
      <font>
        <b val="0"/>
        <i val="0"/>
        <strike val="0"/>
        <condense val="0"/>
        <extend val="0"/>
        <outline val="0"/>
        <shadow val="0"/>
        <u val="none"/>
        <vertAlign val="baseline"/>
        <sz val="10"/>
        <color theme="1"/>
        <name val="Nunito"/>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8" formatCode="0.0000%"/>
      <alignment horizontal="center" vertical="bottom" textRotation="0" wrapText="0" indent="0" justifyLastLine="0" shrinkToFit="0" readingOrder="0"/>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80" formatCode="#,###,&quot;K&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79" formatCode="#,###.0,,,&quot;B&quot;"/>
    </dxf>
    <dxf>
      <numFmt numFmtId="180" formatCode="#,###,&quot;K&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79" formatCode="#,###.0,,,&quot;B&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0" formatCode="#,###,&quot;K&quot;"/>
    </dxf>
    <dxf>
      <numFmt numFmtId="179" formatCode="#,###.0,,,&quot;B&quot;"/>
    </dxf>
    <dxf>
      <numFmt numFmtId="166" formatCode="_(* #,##0_);_(* \(#,##0\);_(* &quot;-&quot;??_);_(@_)"/>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1"/>
        <name val="Nunito"/>
        <scheme val="none"/>
      </font>
      <numFmt numFmtId="3" formatCode="#,##0"/>
      <alignment horizontal="center" vertical="bottom" textRotation="0" wrapText="1" indent="0" justifyLastLine="0" shrinkToFit="0" readingOrder="0"/>
    </dxf>
    <dxf>
      <numFmt numFmtId="166" formatCode="_(* #,##0_);_(* \(#,##0\);_(* &quot;-&quot;??_);_(@_)"/>
    </dxf>
    <dxf>
      <numFmt numFmtId="166" formatCode="_(* #,##0_);_(* \(#,##0\);_(* &quot;-&quot;??_);_(@_)"/>
    </dxf>
    <dxf>
      <numFmt numFmtId="172" formatCode="#.00,,,&quot;B&quot;"/>
    </dxf>
    <dxf>
      <numFmt numFmtId="182" formatCode="#.00,,,\ &quot;B&quot;"/>
    </dxf>
    <dxf>
      <numFmt numFmtId="173" formatCode="#.000,,,&quot;B&quot;"/>
    </dxf>
    <dxf>
      <numFmt numFmtId="171" formatCode="#.#,,,&quot;B&quot;"/>
    </dxf>
    <dxf>
      <numFmt numFmtId="169" formatCode="0.0"/>
    </dxf>
    <dxf>
      <numFmt numFmtId="178" formatCode="#.0,&quot;K&quot;"/>
    </dxf>
    <dxf>
      <numFmt numFmtId="177" formatCode="#.#,,&quot;M&quot;"/>
    </dxf>
    <dxf>
      <numFmt numFmtId="176" formatCode="#.#,&quot;K&quot;"/>
    </dxf>
    <dxf>
      <numFmt numFmtId="170" formatCode="#,##0.00,,&quot;M&quot;"/>
    </dxf>
    <dxf>
      <numFmt numFmtId="176" formatCode="#.#,&quot;K&quot;"/>
    </dxf>
    <dxf>
      <numFmt numFmtId="169" formatCode="0.0"/>
    </dxf>
    <dxf>
      <numFmt numFmtId="170" formatCode="#,##0.00,,&quot;M&quot;"/>
    </dxf>
  </dxfs>
  <tableStyles count="0" defaultTableStyle="TableStyleMedium2" defaultPivotStyle="PivotStyleLight16"/>
  <colors>
    <mruColors>
      <color rgb="FFB2B1CF"/>
      <color rgb="FF98D2EB"/>
      <color rgb="FFFFFFFF"/>
      <color rgb="FFF3F3F7"/>
      <color rgb="FFC7C6DC"/>
      <color rgb="FFE3E2EE"/>
      <color rgb="FFC9C8DE"/>
      <color rgb="FF654C4F"/>
      <color rgb="FFFE2C25"/>
      <color rgb="FF1E44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9.xml"/><Relationship Id="rId1" Type="http://schemas.microsoft.com/office/2011/relationships/chartStyle" Target="style9.xml"/><Relationship Id="rId4" Type="http://schemas.openxmlformats.org/officeDocument/2006/relationships/image" Target="../media/image5.png"/></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Copy.xlsx]Pivot Sheet!PivotTable10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Average Time Spent ( in minutes)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1E441E"/>
              </a:solidFill>
              <a:round/>
            </a:ln>
            <a:effectLst/>
          </c:spPr>
          <c:marker>
            <c:symbol val="circle"/>
            <c:size val="5"/>
            <c:spPr>
              <a:solidFill>
                <a:srgbClr val="1E441E"/>
              </a:solidFill>
              <a:ln w="9525">
                <a:solidFill>
                  <a:srgbClr val="1E441E"/>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EDBB-48C6-AB8C-7BAE73F17C05}"/>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Light"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Copy.xlsx]Pivot Sheet!PivotTable11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CCA4-46C2-9D69-ED48F02AF641}"/>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Light"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Copy.xlsx]New 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ysClr val="windowText" lastClr="000000"/>
                </a:solidFill>
                <a:latin typeface="Congenial" panose="02000503040000020004" pitchFamily="2" charset="0"/>
              </a:rPr>
              <a:t>Ribbon App Installations</a:t>
            </a:r>
            <a:r>
              <a:rPr lang="en-US" sz="1500" baseline="0">
                <a:solidFill>
                  <a:sysClr val="windowText" lastClr="000000"/>
                </a:solidFill>
                <a:latin typeface="Congenial" panose="02000503040000020004" pitchFamily="2" charset="0"/>
              </a:rPr>
              <a:t> per Day</a:t>
            </a:r>
            <a:r>
              <a:rPr lang="en-US" sz="1500">
                <a:solidFill>
                  <a:sysClr val="windowText" lastClr="000000"/>
                </a:solidFill>
                <a:latin typeface="Congenial" panose="02000503040000020004" pitchFamily="2" charset="0"/>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Pivot'!$B$3</c:f>
              <c:strCache>
                <c:ptCount val="1"/>
                <c:pt idx="0">
                  <c:v>Total</c:v>
                </c:pt>
              </c:strCache>
            </c:strRef>
          </c:tx>
          <c:spPr>
            <a:ln w="28575" cap="rnd">
              <a:solidFill>
                <a:srgbClr val="98D2EB"/>
              </a:solidFill>
              <a:round/>
            </a:ln>
            <a:effectLst/>
          </c:spPr>
          <c:marker>
            <c:symbol val="none"/>
          </c:marker>
          <c:cat>
            <c:multiLvlStrRef>
              <c:f>'New Pivot'!$A$4:$A$37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Pivot'!$B$4:$B$37</c:f>
              <c:numCache>
                <c:formatCode>General</c:formatCode>
                <c:ptCount val="31"/>
                <c:pt idx="0">
                  <c:v>150000</c:v>
                </c:pt>
                <c:pt idx="1">
                  <c:v>6935335.333333333</c:v>
                </c:pt>
                <c:pt idx="2">
                  <c:v>20541006</c:v>
                </c:pt>
                <c:pt idx="3">
                  <c:v>49955000</c:v>
                </c:pt>
                <c:pt idx="4">
                  <c:v>99745000</c:v>
                </c:pt>
                <c:pt idx="5">
                  <c:v>100048000</c:v>
                </c:pt>
                <c:pt idx="6">
                  <c:v>102052000</c:v>
                </c:pt>
                <c:pt idx="7">
                  <c:v>104060000</c:v>
                </c:pt>
                <c:pt idx="8">
                  <c:v>106065000</c:v>
                </c:pt>
                <c:pt idx="9">
                  <c:v>108075000</c:v>
                </c:pt>
                <c:pt idx="10">
                  <c:v>110090000</c:v>
                </c:pt>
                <c:pt idx="11">
                  <c:v>112085000</c:v>
                </c:pt>
                <c:pt idx="12">
                  <c:v>114080000</c:v>
                </c:pt>
                <c:pt idx="13">
                  <c:v>116075000</c:v>
                </c:pt>
                <c:pt idx="14">
                  <c:v>118070000</c:v>
                </c:pt>
                <c:pt idx="15">
                  <c:v>120075000</c:v>
                </c:pt>
                <c:pt idx="16">
                  <c:v>122080000</c:v>
                </c:pt>
                <c:pt idx="17">
                  <c:v>124085000</c:v>
                </c:pt>
                <c:pt idx="18">
                  <c:v>126090000</c:v>
                </c:pt>
                <c:pt idx="19">
                  <c:v>128095000</c:v>
                </c:pt>
                <c:pt idx="20">
                  <c:v>130100000</c:v>
                </c:pt>
                <c:pt idx="21">
                  <c:v>132105000</c:v>
                </c:pt>
                <c:pt idx="22">
                  <c:v>134110000</c:v>
                </c:pt>
                <c:pt idx="23">
                  <c:v>136115000</c:v>
                </c:pt>
                <c:pt idx="24">
                  <c:v>138120000</c:v>
                </c:pt>
                <c:pt idx="25">
                  <c:v>140125000</c:v>
                </c:pt>
                <c:pt idx="26">
                  <c:v>142130000</c:v>
                </c:pt>
                <c:pt idx="27">
                  <c:v>144135000</c:v>
                </c:pt>
                <c:pt idx="28">
                  <c:v>146140000</c:v>
                </c:pt>
                <c:pt idx="29">
                  <c:v>148145000</c:v>
                </c:pt>
                <c:pt idx="30">
                  <c:v>150150000</c:v>
                </c:pt>
              </c:numCache>
            </c:numRef>
          </c:val>
          <c:smooth val="0"/>
          <c:extLst>
            <c:ext xmlns:c16="http://schemas.microsoft.com/office/drawing/2014/chart" uri="{C3380CC4-5D6E-409C-BE32-E72D297353CC}">
              <c16:uniqueId val="{00000000-FC44-4B4D-BA1F-C21CF01A407B}"/>
            </c:ext>
          </c:extLst>
        </c:ser>
        <c:dLbls>
          <c:showLegendKey val="0"/>
          <c:showVal val="0"/>
          <c:showCatName val="0"/>
          <c:showSerName val="0"/>
          <c:showPercent val="0"/>
          <c:showBubbleSize val="0"/>
        </c:dLbls>
        <c:smooth val="0"/>
        <c:axId val="494474120"/>
        <c:axId val="494481320"/>
      </c:lineChart>
      <c:catAx>
        <c:axId val="494474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481320"/>
        <c:crosses val="autoZero"/>
        <c:auto val="1"/>
        <c:lblAlgn val="ctr"/>
        <c:lblOffset val="100"/>
        <c:tickLblSkip val="2"/>
        <c:tickMarkSkip val="1"/>
        <c:noMultiLvlLbl val="0"/>
      </c:catAx>
      <c:valAx>
        <c:axId val="494481320"/>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474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Copy.xlsx]New 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ysClr val="windowText" lastClr="000000"/>
                </a:solidFill>
                <a:latin typeface="Congenial" panose="02000503040000020004" pitchFamily="2" charset="0"/>
              </a:rPr>
              <a:t>Ribbon App Sign 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Pivot'!$B$40</c:f>
              <c:strCache>
                <c:ptCount val="1"/>
                <c:pt idx="0">
                  <c:v>Total</c:v>
                </c:pt>
              </c:strCache>
            </c:strRef>
          </c:tx>
          <c:spPr>
            <a:ln w="28575" cap="rnd">
              <a:solidFill>
                <a:srgbClr val="98D2EB"/>
              </a:solidFill>
              <a:round/>
            </a:ln>
            <a:effectLst/>
          </c:spPr>
          <c:marker>
            <c:symbol val="none"/>
          </c:marker>
          <c:cat>
            <c:multiLvlStrRef>
              <c:f>'New Pivot'!$A$41:$A$74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Pivot'!$B$41:$B$74</c:f>
              <c:numCache>
                <c:formatCode>General</c:formatCode>
                <c:ptCount val="31"/>
                <c:pt idx="0">
                  <c:v>50000</c:v>
                </c:pt>
                <c:pt idx="1">
                  <c:v>6785335</c:v>
                </c:pt>
                <c:pt idx="2">
                  <c:v>20356006</c:v>
                </c:pt>
                <c:pt idx="3">
                  <c:v>49750000</c:v>
                </c:pt>
                <c:pt idx="4">
                  <c:v>99500000</c:v>
                </c:pt>
                <c:pt idx="5">
                  <c:v>100000000</c:v>
                </c:pt>
                <c:pt idx="6">
                  <c:v>102000000</c:v>
                </c:pt>
                <c:pt idx="7">
                  <c:v>104000000</c:v>
                </c:pt>
                <c:pt idx="8">
                  <c:v>106000000</c:v>
                </c:pt>
                <c:pt idx="9">
                  <c:v>108000000</c:v>
                </c:pt>
                <c:pt idx="10">
                  <c:v>110000000</c:v>
                </c:pt>
                <c:pt idx="11">
                  <c:v>112000000</c:v>
                </c:pt>
                <c:pt idx="12">
                  <c:v>114000000</c:v>
                </c:pt>
                <c:pt idx="13">
                  <c:v>116000000</c:v>
                </c:pt>
                <c:pt idx="14">
                  <c:v>118000000</c:v>
                </c:pt>
                <c:pt idx="15">
                  <c:v>120000000</c:v>
                </c:pt>
                <c:pt idx="16">
                  <c:v>122000000</c:v>
                </c:pt>
                <c:pt idx="17">
                  <c:v>124000000</c:v>
                </c:pt>
                <c:pt idx="18">
                  <c:v>126000000</c:v>
                </c:pt>
                <c:pt idx="19">
                  <c:v>128000000</c:v>
                </c:pt>
                <c:pt idx="20">
                  <c:v>130000000</c:v>
                </c:pt>
                <c:pt idx="21">
                  <c:v>132000000</c:v>
                </c:pt>
                <c:pt idx="22">
                  <c:v>134000000</c:v>
                </c:pt>
                <c:pt idx="23">
                  <c:v>136000000</c:v>
                </c:pt>
                <c:pt idx="24">
                  <c:v>138000000</c:v>
                </c:pt>
                <c:pt idx="25">
                  <c:v>140000000</c:v>
                </c:pt>
                <c:pt idx="26">
                  <c:v>142000000</c:v>
                </c:pt>
                <c:pt idx="27">
                  <c:v>144000000</c:v>
                </c:pt>
                <c:pt idx="28">
                  <c:v>146000000</c:v>
                </c:pt>
                <c:pt idx="29">
                  <c:v>148000000</c:v>
                </c:pt>
                <c:pt idx="30">
                  <c:v>150000000</c:v>
                </c:pt>
              </c:numCache>
            </c:numRef>
          </c:val>
          <c:smooth val="0"/>
          <c:extLst>
            <c:ext xmlns:c16="http://schemas.microsoft.com/office/drawing/2014/chart" uri="{C3380CC4-5D6E-409C-BE32-E72D297353CC}">
              <c16:uniqueId val="{00000000-A180-4F5B-B782-E198D0DDF4D0}"/>
            </c:ext>
          </c:extLst>
        </c:ser>
        <c:dLbls>
          <c:showLegendKey val="0"/>
          <c:showVal val="0"/>
          <c:showCatName val="0"/>
          <c:showSerName val="0"/>
          <c:showPercent val="0"/>
          <c:showBubbleSize val="0"/>
        </c:dLbls>
        <c:smooth val="0"/>
        <c:axId val="582347104"/>
        <c:axId val="582340984"/>
      </c:lineChart>
      <c:catAx>
        <c:axId val="58234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340984"/>
        <c:crosses val="autoZero"/>
        <c:auto val="1"/>
        <c:lblAlgn val="ctr"/>
        <c:lblOffset val="100"/>
        <c:tickLblSkip val="2"/>
        <c:noMultiLvlLbl val="0"/>
      </c:catAx>
      <c:valAx>
        <c:axId val="582340984"/>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34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Copy.xlsx]New Pivot!PivotTable3</c:name>
    <c:fmtId val="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solidFill>
                  <a:schemeClr val="bg1"/>
                </a:solidFill>
                <a:latin typeface="Congenial" panose="02000503040000020004" pitchFamily="2" charset="0"/>
              </a:rPr>
              <a:t>Daily Active Users Ribbon</a:t>
            </a:r>
            <a:r>
              <a:rPr lang="en-US" sz="1500" baseline="0">
                <a:solidFill>
                  <a:schemeClr val="bg1"/>
                </a:solidFill>
                <a:latin typeface="Congenial" panose="02000503040000020004" pitchFamily="2" charset="0"/>
              </a:rPr>
              <a:t> App)</a:t>
            </a:r>
            <a:endParaRPr lang="en-US" sz="1500">
              <a:solidFill>
                <a:schemeClr val="bg1"/>
              </a:solidFill>
              <a:latin typeface="Congenial" panose="02000503040000020004"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Pivot'!$B$77</c:f>
              <c:strCache>
                <c:ptCount val="1"/>
                <c:pt idx="0">
                  <c:v>Sum of Daily Active Users on Ribbon</c:v>
                </c:pt>
              </c:strCache>
            </c:strRef>
          </c:tx>
          <c:spPr>
            <a:ln w="28575" cap="rnd">
              <a:solidFill>
                <a:srgbClr val="98D2EB"/>
              </a:solidFill>
              <a:round/>
            </a:ln>
            <a:effectLst/>
          </c:spPr>
          <c:marker>
            <c:symbol val="none"/>
          </c:marker>
          <c:cat>
            <c:multiLvlStrRef>
              <c:f>'New Pivot'!$A$78:$A$111</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Pivot'!$B$78:$B$111</c:f>
              <c:numCache>
                <c:formatCode>General</c:formatCode>
                <c:ptCount val="31"/>
                <c:pt idx="0">
                  <c:v>40000</c:v>
                </c:pt>
                <c:pt idx="1">
                  <c:v>4614028.0266666664</c:v>
                </c:pt>
                <c:pt idx="2">
                  <c:v>10788683.18</c:v>
                </c:pt>
                <c:pt idx="3">
                  <c:v>30347500</c:v>
                </c:pt>
                <c:pt idx="4">
                  <c:v>96515000</c:v>
                </c:pt>
                <c:pt idx="5">
                  <c:v>72000000</c:v>
                </c:pt>
                <c:pt idx="6">
                  <c:v>73440000</c:v>
                </c:pt>
                <c:pt idx="7">
                  <c:v>79040000</c:v>
                </c:pt>
                <c:pt idx="8">
                  <c:v>94340000</c:v>
                </c:pt>
                <c:pt idx="9">
                  <c:v>83160000</c:v>
                </c:pt>
                <c:pt idx="10">
                  <c:v>103400000</c:v>
                </c:pt>
                <c:pt idx="11">
                  <c:v>101920000</c:v>
                </c:pt>
                <c:pt idx="12">
                  <c:v>75240000</c:v>
                </c:pt>
                <c:pt idx="13">
                  <c:v>71920000</c:v>
                </c:pt>
                <c:pt idx="14">
                  <c:v>100300000</c:v>
                </c:pt>
                <c:pt idx="15">
                  <c:v>92400000</c:v>
                </c:pt>
                <c:pt idx="16">
                  <c:v>95160000</c:v>
                </c:pt>
                <c:pt idx="17">
                  <c:v>110360000</c:v>
                </c:pt>
                <c:pt idx="18">
                  <c:v>119700000</c:v>
                </c:pt>
                <c:pt idx="19">
                  <c:v>72960000</c:v>
                </c:pt>
                <c:pt idx="20">
                  <c:v>109200000</c:v>
                </c:pt>
                <c:pt idx="21">
                  <c:v>110880000</c:v>
                </c:pt>
                <c:pt idx="22">
                  <c:v>73700000</c:v>
                </c:pt>
                <c:pt idx="23">
                  <c:v>119680000</c:v>
                </c:pt>
                <c:pt idx="24">
                  <c:v>126960000</c:v>
                </c:pt>
                <c:pt idx="25">
                  <c:v>130200000</c:v>
                </c:pt>
                <c:pt idx="26">
                  <c:v>117860000</c:v>
                </c:pt>
                <c:pt idx="27">
                  <c:v>100800000</c:v>
                </c:pt>
                <c:pt idx="28">
                  <c:v>87600000</c:v>
                </c:pt>
                <c:pt idx="29">
                  <c:v>97680000</c:v>
                </c:pt>
                <c:pt idx="30">
                  <c:v>75000000</c:v>
                </c:pt>
              </c:numCache>
            </c:numRef>
          </c:val>
          <c:smooth val="0"/>
          <c:extLst>
            <c:ext xmlns:c16="http://schemas.microsoft.com/office/drawing/2014/chart" uri="{C3380CC4-5D6E-409C-BE32-E72D297353CC}">
              <c16:uniqueId val="{00000000-DA3A-4BFF-9D11-A34F79B0262E}"/>
            </c:ext>
          </c:extLst>
        </c:ser>
        <c:ser>
          <c:idx val="1"/>
          <c:order val="1"/>
          <c:tx>
            <c:strRef>
              <c:f>'New Pivot'!$C$77</c:f>
              <c:strCache>
                <c:ptCount val="1"/>
                <c:pt idx="0">
                  <c:v>Sum of Average daily active users</c:v>
                </c:pt>
              </c:strCache>
            </c:strRef>
          </c:tx>
          <c:spPr>
            <a:ln w="28575" cap="rnd">
              <a:solidFill>
                <a:srgbClr val="B2B1CF"/>
              </a:solidFill>
              <a:round/>
            </a:ln>
            <a:effectLst/>
          </c:spPr>
          <c:marker>
            <c:symbol val="none"/>
          </c:marker>
          <c:cat>
            <c:multiLvlStrRef>
              <c:f>'New Pivot'!$A$78:$A$111</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Pivot'!$C$78:$C$111</c:f>
              <c:numCache>
                <c:formatCode>General</c:formatCode>
                <c:ptCount val="31"/>
                <c:pt idx="0">
                  <c:v>85071135.845376357</c:v>
                </c:pt>
                <c:pt idx="1">
                  <c:v>85071135.845376357</c:v>
                </c:pt>
                <c:pt idx="2">
                  <c:v>85071135.845376357</c:v>
                </c:pt>
                <c:pt idx="3">
                  <c:v>85071135.845376357</c:v>
                </c:pt>
                <c:pt idx="4">
                  <c:v>85071135.845376357</c:v>
                </c:pt>
                <c:pt idx="5">
                  <c:v>85071135.845376357</c:v>
                </c:pt>
                <c:pt idx="6">
                  <c:v>85071135.845376357</c:v>
                </c:pt>
                <c:pt idx="7">
                  <c:v>85071135.845376357</c:v>
                </c:pt>
                <c:pt idx="8">
                  <c:v>85071135.845376357</c:v>
                </c:pt>
                <c:pt idx="9">
                  <c:v>85071135.845376357</c:v>
                </c:pt>
                <c:pt idx="10">
                  <c:v>85071135.845376357</c:v>
                </c:pt>
                <c:pt idx="11">
                  <c:v>85071135.845376357</c:v>
                </c:pt>
                <c:pt idx="12">
                  <c:v>85071135.845376357</c:v>
                </c:pt>
                <c:pt idx="13">
                  <c:v>85071135.845376357</c:v>
                </c:pt>
                <c:pt idx="14">
                  <c:v>85071135.845376357</c:v>
                </c:pt>
                <c:pt idx="15">
                  <c:v>85071135.845376357</c:v>
                </c:pt>
                <c:pt idx="16">
                  <c:v>85071135.845376357</c:v>
                </c:pt>
                <c:pt idx="17">
                  <c:v>85071135.845376357</c:v>
                </c:pt>
                <c:pt idx="18">
                  <c:v>85071135.845376357</c:v>
                </c:pt>
                <c:pt idx="19">
                  <c:v>85071135.845376357</c:v>
                </c:pt>
                <c:pt idx="20">
                  <c:v>85071135.845376357</c:v>
                </c:pt>
                <c:pt idx="21">
                  <c:v>85071135.845376357</c:v>
                </c:pt>
                <c:pt idx="22">
                  <c:v>85071135.845376357</c:v>
                </c:pt>
                <c:pt idx="23">
                  <c:v>85071135.845376357</c:v>
                </c:pt>
                <c:pt idx="24">
                  <c:v>85071135.845376357</c:v>
                </c:pt>
                <c:pt idx="25">
                  <c:v>85071135.845376357</c:v>
                </c:pt>
                <c:pt idx="26">
                  <c:v>85071135.845376357</c:v>
                </c:pt>
                <c:pt idx="27">
                  <c:v>85071135.845376357</c:v>
                </c:pt>
                <c:pt idx="28">
                  <c:v>85071135.845376357</c:v>
                </c:pt>
                <c:pt idx="29">
                  <c:v>85071135.845376357</c:v>
                </c:pt>
                <c:pt idx="30">
                  <c:v>85071135.845376357</c:v>
                </c:pt>
              </c:numCache>
            </c:numRef>
          </c:val>
          <c:smooth val="0"/>
          <c:extLst>
            <c:ext xmlns:c16="http://schemas.microsoft.com/office/drawing/2014/chart" uri="{C3380CC4-5D6E-409C-BE32-E72D297353CC}">
              <c16:uniqueId val="{00000000-5F5F-4E63-BF97-3FFD090E5E9B}"/>
            </c:ext>
          </c:extLst>
        </c:ser>
        <c:dLbls>
          <c:showLegendKey val="0"/>
          <c:showVal val="0"/>
          <c:showCatName val="0"/>
          <c:showSerName val="0"/>
          <c:showPercent val="0"/>
          <c:showBubbleSize val="0"/>
        </c:dLbls>
        <c:smooth val="0"/>
        <c:axId val="582359344"/>
        <c:axId val="582356104"/>
      </c:lineChart>
      <c:catAx>
        <c:axId val="5823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82356104"/>
        <c:crosses val="autoZero"/>
        <c:auto val="1"/>
        <c:lblAlgn val="ctr"/>
        <c:lblOffset val="100"/>
        <c:tickLblSkip val="2"/>
        <c:noMultiLvlLbl val="0"/>
      </c:catAx>
      <c:valAx>
        <c:axId val="582356104"/>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8235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Copy.xlsx]New Pivot!PivotTable4</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latin typeface="Congenial" panose="02000503040000020004" pitchFamily="2" charset="0"/>
              </a:rPr>
              <a:t>Time Spent on Ribbon (in mins)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Pivot'!$B$113</c:f>
              <c:strCache>
                <c:ptCount val="1"/>
                <c:pt idx="0">
                  <c:v>Sum of Avg Time Spent in Ribbon App per User (minutes)</c:v>
                </c:pt>
              </c:strCache>
            </c:strRef>
          </c:tx>
          <c:spPr>
            <a:ln w="28575" cap="rnd">
              <a:solidFill>
                <a:srgbClr val="98D2EB"/>
              </a:solidFill>
              <a:round/>
            </a:ln>
            <a:effectLst/>
          </c:spPr>
          <c:marker>
            <c:symbol val="none"/>
          </c:marker>
          <c:cat>
            <c:multiLvlStrRef>
              <c:f>'New Pivot'!$A$114:$A$147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Pivot'!$B$114:$B$147</c:f>
              <c:numCache>
                <c:formatCode>General</c:formatCode>
                <c:ptCount val="31"/>
                <c:pt idx="0">
                  <c:v>358</c:v>
                </c:pt>
                <c:pt idx="1">
                  <c:v>227</c:v>
                </c:pt>
                <c:pt idx="2">
                  <c:v>361</c:v>
                </c:pt>
                <c:pt idx="3">
                  <c:v>537</c:v>
                </c:pt>
                <c:pt idx="4">
                  <c:v>524</c:v>
                </c:pt>
                <c:pt idx="5">
                  <c:v>231</c:v>
                </c:pt>
                <c:pt idx="6">
                  <c:v>516</c:v>
                </c:pt>
                <c:pt idx="7">
                  <c:v>256</c:v>
                </c:pt>
                <c:pt idx="8">
                  <c:v>326</c:v>
                </c:pt>
                <c:pt idx="9">
                  <c:v>207</c:v>
                </c:pt>
                <c:pt idx="10">
                  <c:v>483</c:v>
                </c:pt>
                <c:pt idx="11">
                  <c:v>193</c:v>
                </c:pt>
                <c:pt idx="12">
                  <c:v>429</c:v>
                </c:pt>
                <c:pt idx="13">
                  <c:v>128</c:v>
                </c:pt>
                <c:pt idx="14">
                  <c:v>171</c:v>
                </c:pt>
                <c:pt idx="15">
                  <c:v>441</c:v>
                </c:pt>
                <c:pt idx="16">
                  <c:v>294</c:v>
                </c:pt>
                <c:pt idx="17">
                  <c:v>131</c:v>
                </c:pt>
                <c:pt idx="18">
                  <c:v>248</c:v>
                </c:pt>
                <c:pt idx="19">
                  <c:v>485</c:v>
                </c:pt>
                <c:pt idx="20">
                  <c:v>368</c:v>
                </c:pt>
                <c:pt idx="21">
                  <c:v>412</c:v>
                </c:pt>
                <c:pt idx="22">
                  <c:v>406</c:v>
                </c:pt>
                <c:pt idx="23">
                  <c:v>186</c:v>
                </c:pt>
                <c:pt idx="24">
                  <c:v>263</c:v>
                </c:pt>
                <c:pt idx="25">
                  <c:v>244</c:v>
                </c:pt>
                <c:pt idx="26">
                  <c:v>123</c:v>
                </c:pt>
                <c:pt idx="27">
                  <c:v>383</c:v>
                </c:pt>
                <c:pt idx="28">
                  <c:v>510</c:v>
                </c:pt>
                <c:pt idx="29">
                  <c:v>135</c:v>
                </c:pt>
                <c:pt idx="30">
                  <c:v>287</c:v>
                </c:pt>
              </c:numCache>
            </c:numRef>
          </c:val>
          <c:smooth val="1"/>
          <c:extLst>
            <c:ext xmlns:c16="http://schemas.microsoft.com/office/drawing/2014/chart" uri="{C3380CC4-5D6E-409C-BE32-E72D297353CC}">
              <c16:uniqueId val="{00000000-C7D9-4483-91B8-69CA8290BFDC}"/>
            </c:ext>
          </c:extLst>
        </c:ser>
        <c:ser>
          <c:idx val="1"/>
          <c:order val="1"/>
          <c:tx>
            <c:strRef>
              <c:f>'New Pivot'!$C$113</c:f>
              <c:strCache>
                <c:ptCount val="1"/>
                <c:pt idx="0">
                  <c:v>Sum of Avg Time for a month</c:v>
                </c:pt>
              </c:strCache>
            </c:strRef>
          </c:tx>
          <c:spPr>
            <a:ln w="28575" cap="rnd">
              <a:solidFill>
                <a:srgbClr val="B2B1CF"/>
              </a:solidFill>
              <a:round/>
            </a:ln>
            <a:effectLst/>
          </c:spPr>
          <c:marker>
            <c:symbol val="none"/>
          </c:marker>
          <c:cat>
            <c:multiLvlStrRef>
              <c:f>'New Pivot'!$A$114:$A$147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Pivot'!$C$114:$C$147</c:f>
              <c:numCache>
                <c:formatCode>General</c:formatCode>
                <c:ptCount val="31"/>
                <c:pt idx="0">
                  <c:v>318.16129032258067</c:v>
                </c:pt>
                <c:pt idx="1">
                  <c:v>318.16129032258067</c:v>
                </c:pt>
                <c:pt idx="2">
                  <c:v>318.16129032258067</c:v>
                </c:pt>
                <c:pt idx="3">
                  <c:v>318.16129032258067</c:v>
                </c:pt>
                <c:pt idx="4">
                  <c:v>318.16129032258067</c:v>
                </c:pt>
                <c:pt idx="5">
                  <c:v>318.16129032258067</c:v>
                </c:pt>
                <c:pt idx="6">
                  <c:v>318.16129032258067</c:v>
                </c:pt>
                <c:pt idx="7">
                  <c:v>318.16129032258067</c:v>
                </c:pt>
                <c:pt idx="8">
                  <c:v>318.16129032258067</c:v>
                </c:pt>
                <c:pt idx="9">
                  <c:v>318.16129032258067</c:v>
                </c:pt>
                <c:pt idx="10">
                  <c:v>318.16129032258067</c:v>
                </c:pt>
                <c:pt idx="11">
                  <c:v>318.16129032258067</c:v>
                </c:pt>
                <c:pt idx="12">
                  <c:v>318.16129032258067</c:v>
                </c:pt>
                <c:pt idx="13">
                  <c:v>318.16129032258067</c:v>
                </c:pt>
                <c:pt idx="14">
                  <c:v>318.16129032258067</c:v>
                </c:pt>
                <c:pt idx="15">
                  <c:v>318.16129032258067</c:v>
                </c:pt>
                <c:pt idx="16">
                  <c:v>318.16129032258067</c:v>
                </c:pt>
                <c:pt idx="17">
                  <c:v>318.16129032258067</c:v>
                </c:pt>
                <c:pt idx="18">
                  <c:v>318.16129032258067</c:v>
                </c:pt>
                <c:pt idx="19">
                  <c:v>318.16129032258067</c:v>
                </c:pt>
                <c:pt idx="20">
                  <c:v>318.16129032258067</c:v>
                </c:pt>
                <c:pt idx="21">
                  <c:v>318.16129032258067</c:v>
                </c:pt>
                <c:pt idx="22">
                  <c:v>318.16129032258067</c:v>
                </c:pt>
                <c:pt idx="23">
                  <c:v>318.16129032258067</c:v>
                </c:pt>
                <c:pt idx="24">
                  <c:v>318.16129032258067</c:v>
                </c:pt>
                <c:pt idx="25">
                  <c:v>318.16129032258067</c:v>
                </c:pt>
                <c:pt idx="26">
                  <c:v>318.16129032258067</c:v>
                </c:pt>
                <c:pt idx="27">
                  <c:v>318.16129032258067</c:v>
                </c:pt>
                <c:pt idx="28">
                  <c:v>318.16129032258067</c:v>
                </c:pt>
                <c:pt idx="29">
                  <c:v>318.16129032258067</c:v>
                </c:pt>
                <c:pt idx="30">
                  <c:v>318.16129032258067</c:v>
                </c:pt>
              </c:numCache>
            </c:numRef>
          </c:val>
          <c:smooth val="0"/>
          <c:extLst>
            <c:ext xmlns:c16="http://schemas.microsoft.com/office/drawing/2014/chart" uri="{C3380CC4-5D6E-409C-BE32-E72D297353CC}">
              <c16:uniqueId val="{00000000-B74B-4DA8-A586-1D2A22F2362B}"/>
            </c:ext>
          </c:extLst>
        </c:ser>
        <c:dLbls>
          <c:showLegendKey val="0"/>
          <c:showVal val="0"/>
          <c:showCatName val="0"/>
          <c:showSerName val="0"/>
          <c:showPercent val="0"/>
          <c:showBubbleSize val="0"/>
        </c:dLbls>
        <c:smooth val="0"/>
        <c:axId val="764456744"/>
        <c:axId val="764450264"/>
      </c:lineChart>
      <c:catAx>
        <c:axId val="764456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764450264"/>
        <c:crosses val="autoZero"/>
        <c:auto val="1"/>
        <c:lblAlgn val="ctr"/>
        <c:lblOffset val="100"/>
        <c:tickLblSkip val="2"/>
        <c:noMultiLvlLbl val="0"/>
      </c:catAx>
      <c:valAx>
        <c:axId val="764450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764456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Copy.xlsx]New 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chemeClr val="bg1"/>
                </a:solidFill>
                <a:latin typeface="Congenial" panose="02000503040000020004" pitchFamily="2" charset="0"/>
              </a:rPr>
              <a:t>Daily Active Users  (Instantsnaps)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Pivot'!$B$150</c:f>
              <c:strCache>
                <c:ptCount val="1"/>
                <c:pt idx="0">
                  <c:v>Sum of Daily Active Users on InstantSnaps</c:v>
                </c:pt>
              </c:strCache>
            </c:strRef>
          </c:tx>
          <c:spPr>
            <a:ln w="28575" cap="rnd">
              <a:solidFill>
                <a:srgbClr val="98D2EB"/>
              </a:solidFill>
              <a:round/>
            </a:ln>
            <a:effectLst/>
          </c:spPr>
          <c:marker>
            <c:symbol val="none"/>
          </c:marker>
          <c:cat>
            <c:multiLvlStrRef>
              <c:f>'New Pivot'!$A$151:$A$184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Pivot'!$B$151:$B$184</c:f>
              <c:numCache>
                <c:formatCode>#,###.0,,,"B"</c:formatCode>
                <c:ptCount val="31"/>
                <c:pt idx="0">
                  <c:v>98345675456.400009</c:v>
                </c:pt>
                <c:pt idx="1">
                  <c:v>93428391683.580002</c:v>
                </c:pt>
                <c:pt idx="2">
                  <c:v>96378761947.272003</c:v>
                </c:pt>
                <c:pt idx="3">
                  <c:v>90478021419.888</c:v>
                </c:pt>
                <c:pt idx="4">
                  <c:v>103262959229.22</c:v>
                </c:pt>
                <c:pt idx="5">
                  <c:v>78676540365.119995</c:v>
                </c:pt>
                <c:pt idx="6">
                  <c:v>83593824137.940002</c:v>
                </c:pt>
                <c:pt idx="7">
                  <c:v>88511107910.759995</c:v>
                </c:pt>
                <c:pt idx="8">
                  <c:v>93428391683.580002</c:v>
                </c:pt>
                <c:pt idx="9">
                  <c:v>113097526774.86</c:v>
                </c:pt>
                <c:pt idx="10">
                  <c:v>127849378093.32001</c:v>
                </c:pt>
                <c:pt idx="11">
                  <c:v>118014810547.68001</c:v>
                </c:pt>
                <c:pt idx="12">
                  <c:v>113097526774.86</c:v>
                </c:pt>
                <c:pt idx="13">
                  <c:v>108180243002.04001</c:v>
                </c:pt>
                <c:pt idx="14">
                  <c:v>103262959229.22</c:v>
                </c:pt>
                <c:pt idx="15">
                  <c:v>113097526774.86</c:v>
                </c:pt>
                <c:pt idx="16">
                  <c:v>118014810547.68001</c:v>
                </c:pt>
                <c:pt idx="17">
                  <c:v>122932094320.5</c:v>
                </c:pt>
                <c:pt idx="18">
                  <c:v>127849378093.32001</c:v>
                </c:pt>
                <c:pt idx="19">
                  <c:v>132766661866.14</c:v>
                </c:pt>
                <c:pt idx="20">
                  <c:v>137683945638.95999</c:v>
                </c:pt>
                <c:pt idx="21">
                  <c:v>142601229411.78</c:v>
                </c:pt>
                <c:pt idx="22">
                  <c:v>147518513184.60001</c:v>
                </c:pt>
                <c:pt idx="23">
                  <c:v>152435796957.42001</c:v>
                </c:pt>
                <c:pt idx="24">
                  <c:v>157353080730.23999</c:v>
                </c:pt>
                <c:pt idx="25">
                  <c:v>162270364503.06</c:v>
                </c:pt>
                <c:pt idx="26">
                  <c:v>167187648275.88</c:v>
                </c:pt>
                <c:pt idx="27">
                  <c:v>172104932048.70001</c:v>
                </c:pt>
                <c:pt idx="28">
                  <c:v>177022215821.51999</c:v>
                </c:pt>
                <c:pt idx="29">
                  <c:v>181939499594.34</c:v>
                </c:pt>
                <c:pt idx="30">
                  <c:v>186856783367.16</c:v>
                </c:pt>
              </c:numCache>
            </c:numRef>
          </c:val>
          <c:smooth val="0"/>
          <c:extLst>
            <c:ext xmlns:c16="http://schemas.microsoft.com/office/drawing/2014/chart" uri="{C3380CC4-5D6E-409C-BE32-E72D297353CC}">
              <c16:uniqueId val="{00000000-1A43-438C-A556-B93866C6688A}"/>
            </c:ext>
          </c:extLst>
        </c:ser>
        <c:ser>
          <c:idx val="1"/>
          <c:order val="1"/>
          <c:tx>
            <c:strRef>
              <c:f>'New Pivot'!$C$150</c:f>
              <c:strCache>
                <c:ptCount val="1"/>
                <c:pt idx="0">
                  <c:v>Sum of Avg Users on Instantsnaps</c:v>
                </c:pt>
              </c:strCache>
            </c:strRef>
          </c:tx>
          <c:spPr>
            <a:ln w="28575" cap="rnd">
              <a:solidFill>
                <a:srgbClr val="B2B1CF"/>
              </a:solidFill>
              <a:round/>
            </a:ln>
            <a:effectLst/>
          </c:spPr>
          <c:marker>
            <c:symbol val="none"/>
          </c:marker>
          <c:cat>
            <c:multiLvlStrRef>
              <c:f>'New Pivot'!$A$151:$A$184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Pivot'!$C$151:$C$184</c:f>
              <c:numCache>
                <c:formatCode>#,###.0,,,"B"</c:formatCode>
                <c:ptCount val="31"/>
                <c:pt idx="0">
                  <c:v>126104535464.25485</c:v>
                </c:pt>
                <c:pt idx="1">
                  <c:v>126104535464.25485</c:v>
                </c:pt>
                <c:pt idx="2">
                  <c:v>126104535464.25485</c:v>
                </c:pt>
                <c:pt idx="3">
                  <c:v>126104535464.25485</c:v>
                </c:pt>
                <c:pt idx="4">
                  <c:v>126104535464.25485</c:v>
                </c:pt>
                <c:pt idx="5">
                  <c:v>126104535464.25485</c:v>
                </c:pt>
                <c:pt idx="6">
                  <c:v>126104535464.25485</c:v>
                </c:pt>
                <c:pt idx="7">
                  <c:v>126104535464.25485</c:v>
                </c:pt>
                <c:pt idx="8">
                  <c:v>126104535464.25485</c:v>
                </c:pt>
                <c:pt idx="9">
                  <c:v>126104535464.25485</c:v>
                </c:pt>
                <c:pt idx="10">
                  <c:v>126104535464.25485</c:v>
                </c:pt>
                <c:pt idx="11">
                  <c:v>126104535464.25485</c:v>
                </c:pt>
                <c:pt idx="12">
                  <c:v>126104535464.25485</c:v>
                </c:pt>
                <c:pt idx="13">
                  <c:v>126104535464.25485</c:v>
                </c:pt>
                <c:pt idx="14">
                  <c:v>126104535464.25485</c:v>
                </c:pt>
                <c:pt idx="15">
                  <c:v>126104535464.25485</c:v>
                </c:pt>
                <c:pt idx="16">
                  <c:v>126104535464.25485</c:v>
                </c:pt>
                <c:pt idx="17">
                  <c:v>126104535464.25485</c:v>
                </c:pt>
                <c:pt idx="18">
                  <c:v>126104535464.25485</c:v>
                </c:pt>
                <c:pt idx="19">
                  <c:v>126104535464.25485</c:v>
                </c:pt>
                <c:pt idx="20">
                  <c:v>126104535464.25485</c:v>
                </c:pt>
                <c:pt idx="21">
                  <c:v>126104535464.25485</c:v>
                </c:pt>
                <c:pt idx="22">
                  <c:v>126104535464.25485</c:v>
                </c:pt>
                <c:pt idx="23">
                  <c:v>126104535464.25485</c:v>
                </c:pt>
                <c:pt idx="24">
                  <c:v>126104535464.25485</c:v>
                </c:pt>
                <c:pt idx="25">
                  <c:v>126104535464.25485</c:v>
                </c:pt>
                <c:pt idx="26">
                  <c:v>126104535464.25485</c:v>
                </c:pt>
                <c:pt idx="27">
                  <c:v>126104535464.25485</c:v>
                </c:pt>
                <c:pt idx="28">
                  <c:v>126104535464.25485</c:v>
                </c:pt>
                <c:pt idx="29">
                  <c:v>126104535464.25485</c:v>
                </c:pt>
                <c:pt idx="30">
                  <c:v>126104535464.25485</c:v>
                </c:pt>
              </c:numCache>
            </c:numRef>
          </c:val>
          <c:smooth val="0"/>
          <c:extLst>
            <c:ext xmlns:c16="http://schemas.microsoft.com/office/drawing/2014/chart" uri="{C3380CC4-5D6E-409C-BE32-E72D297353CC}">
              <c16:uniqueId val="{00000002-1A43-438C-A556-B93866C6688A}"/>
            </c:ext>
          </c:extLst>
        </c:ser>
        <c:dLbls>
          <c:showLegendKey val="0"/>
          <c:showVal val="0"/>
          <c:showCatName val="0"/>
          <c:showSerName val="0"/>
          <c:showPercent val="0"/>
          <c:showBubbleSize val="0"/>
        </c:dLbls>
        <c:smooth val="0"/>
        <c:axId val="563285496"/>
        <c:axId val="563285136"/>
      </c:lineChart>
      <c:catAx>
        <c:axId val="563285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63285136"/>
        <c:crosses val="autoZero"/>
        <c:auto val="1"/>
        <c:lblAlgn val="ctr"/>
        <c:lblOffset val="100"/>
        <c:tickLblSkip val="2"/>
        <c:noMultiLvlLbl val="0"/>
      </c:catAx>
      <c:valAx>
        <c:axId val="563285136"/>
        <c:scaling>
          <c:orientation val="minMax"/>
          <c:min val="60000000000"/>
        </c:scaling>
        <c:delete val="0"/>
        <c:axPos val="l"/>
        <c:numFmt formatCode="#,###,,,&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63285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EC81-49D6-9871-041B5CFAF336}"/>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EC81-49D6-9871-041B5CFAF336}"/>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EC81-49D6-9871-041B5CFAF336}"/>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EC81-49D6-9871-041B5CFAF336}"/>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EC81-49D6-9871-041B5CFAF336}"/>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EC81-49D6-9871-041B5CFAF336}"/>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EC81-49D6-9871-041B5CFAF336}"/>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EC81-49D6-9871-041B5CFAF336}"/>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EC81-49D6-9871-041B5CFAF336}"/>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EC81-49D6-9871-041B5CFAF336}"/>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Sheet'!$F$33:$F$42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FA08-4AEB-8208-F9B550F94EB5}"/>
            </c:ext>
          </c:extLst>
        </c:ser>
        <c:ser>
          <c:idx val="1"/>
          <c:order val="1"/>
          <c:spPr>
            <a:blipFill>
              <a:blip xmlns:r="http://schemas.openxmlformats.org/officeDocument/2006/relationships" r:embed="rId3"/>
              <a:stretch>
                <a:fillRect/>
              </a:stretch>
            </a:blipFill>
            <a:ln>
              <a:noFill/>
            </a:ln>
            <a:effectLst/>
          </c:spPr>
          <c:invertIfNegative val="0"/>
          <c:val>
            <c:numRef>
              <c:f>'Pivot Sheet'!$G$33:$G$42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FA08-4AEB-8208-F9B550F94EB5}"/>
            </c:ext>
          </c:extLst>
        </c:ser>
        <c:ser>
          <c:idx val="2"/>
          <c:order val="2"/>
          <c:spPr>
            <a:blipFill>
              <a:blip xmlns:r="http://schemas.openxmlformats.org/officeDocument/2006/relationships" r:embed="rId3"/>
              <a:stretch>
                <a:fillRect/>
              </a:stretch>
            </a:blipFill>
            <a:ln>
              <a:noFill/>
            </a:ln>
            <a:effectLst/>
          </c:spPr>
          <c:invertIfNegative val="0"/>
          <c:val>
            <c:numRef>
              <c:f>'Pivot Sheet'!$H$33:$H$42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FA08-4AEB-8208-F9B550F94EB5}"/>
            </c:ext>
          </c:extLst>
        </c:ser>
        <c:ser>
          <c:idx val="3"/>
          <c:order val="3"/>
          <c:spPr>
            <a:blipFill>
              <a:blip xmlns:r="http://schemas.openxmlformats.org/officeDocument/2006/relationships" r:embed="rId3"/>
              <a:stretch>
                <a:fillRect/>
              </a:stretch>
            </a:blipFill>
            <a:ln>
              <a:noFill/>
            </a:ln>
            <a:effectLst/>
          </c:spPr>
          <c:invertIfNegative val="0"/>
          <c:val>
            <c:numRef>
              <c:f>'Pivot Sheet'!$I$33:$I$42</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3-FA08-4AEB-8208-F9B550F94EB5}"/>
            </c:ext>
          </c:extLst>
        </c:ser>
        <c:ser>
          <c:idx val="4"/>
          <c:order val="4"/>
          <c:spPr>
            <a:blipFill>
              <a:blip xmlns:r="http://schemas.openxmlformats.org/officeDocument/2006/relationships" r:embed="rId4"/>
              <a:stretch>
                <a:fillRect/>
              </a:stretch>
            </a:blipFill>
            <a:ln>
              <a:noFill/>
            </a:ln>
            <a:effectLst/>
          </c:spPr>
          <c:invertIfNegative val="0"/>
          <c:val>
            <c:numRef>
              <c:f>'Pivot Sheet'!$J$33:$J$42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FA08-4AEB-8208-F9B550F94EB5}"/>
            </c:ext>
          </c:extLst>
        </c:ser>
        <c:ser>
          <c:idx val="5"/>
          <c:order val="5"/>
          <c:spPr>
            <a:blipFill>
              <a:blip xmlns:r="http://schemas.openxmlformats.org/officeDocument/2006/relationships" r:embed="rId4"/>
              <a:stretch>
                <a:fillRect/>
              </a:stretch>
            </a:blipFill>
            <a:ln>
              <a:noFill/>
            </a:ln>
            <a:effectLst/>
          </c:spPr>
          <c:invertIfNegative val="0"/>
          <c:val>
            <c:numRef>
              <c:f>'Pivot Sheet'!$K$33:$K$42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FA08-4AEB-8208-F9B550F94EB5}"/>
            </c:ext>
          </c:extLst>
        </c:ser>
        <c:ser>
          <c:idx val="6"/>
          <c:order val="6"/>
          <c:spPr>
            <a:blipFill>
              <a:blip xmlns:r="http://schemas.openxmlformats.org/officeDocument/2006/relationships" r:embed="rId4"/>
              <a:stretch>
                <a:fillRect/>
              </a:stretch>
            </a:blipFill>
            <a:ln>
              <a:noFill/>
            </a:ln>
            <a:effectLst/>
          </c:spPr>
          <c:invertIfNegative val="0"/>
          <c:val>
            <c:numRef>
              <c:f>'Pivot Sheet'!$L$33:$L$42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FA08-4AEB-8208-F9B550F94EB5}"/>
            </c:ext>
          </c:extLst>
        </c:ser>
        <c:ser>
          <c:idx val="7"/>
          <c:order val="7"/>
          <c:spPr>
            <a:blipFill>
              <a:blip xmlns:r="http://schemas.openxmlformats.org/officeDocument/2006/relationships" r:embed="rId4"/>
              <a:stretch>
                <a:fillRect/>
              </a:stretch>
            </a:blipFill>
            <a:ln>
              <a:noFill/>
            </a:ln>
            <a:effectLst/>
          </c:spPr>
          <c:invertIfNegative val="0"/>
          <c:val>
            <c:numRef>
              <c:f>'Pivot Sheet'!$M$33:$M$42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FA08-4AEB-8208-F9B550F94EB5}"/>
            </c:ext>
          </c:extLst>
        </c:ser>
        <c:ser>
          <c:idx val="8"/>
          <c:order val="8"/>
          <c:spPr>
            <a:blipFill>
              <a:blip xmlns:r="http://schemas.openxmlformats.org/officeDocument/2006/relationships" r:embed="rId4"/>
              <a:stretch>
                <a:fillRect/>
              </a:stretch>
            </a:blipFill>
            <a:ln>
              <a:noFill/>
            </a:ln>
            <a:effectLst/>
          </c:spPr>
          <c:invertIfNegative val="0"/>
          <c:val>
            <c:numRef>
              <c:f>'Pivot Sheet'!$N$33:$N$42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FA08-4AEB-8208-F9B550F94EB5}"/>
            </c:ext>
          </c:extLst>
        </c:ser>
        <c:ser>
          <c:idx val="9"/>
          <c:order val="9"/>
          <c:spPr>
            <a:blipFill>
              <a:blip xmlns:r="http://schemas.openxmlformats.org/officeDocument/2006/relationships" r:embed="rId4"/>
              <a:stretch>
                <a:fillRect/>
              </a:stretch>
            </a:blipFill>
            <a:ln>
              <a:noFill/>
            </a:ln>
            <a:effectLst/>
          </c:spPr>
          <c:invertIfNegative val="0"/>
          <c:val>
            <c:numRef>
              <c:f>'Pivot Sheet'!$O$33:$O$42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FA08-4AEB-8208-F9B550F94EB5}"/>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Copy.xlsx]Pivot Sheet!PivotTable10</c:name>
    <c:fmtId val="10"/>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r>
              <a:rPr lang="en-US" sz="1400" b="0" i="0" u="none" strike="noStrike" kern="1200" spc="0" baseline="0">
                <a:solidFill>
                  <a:sysClr val="windowText" lastClr="000000"/>
                </a:solidFill>
                <a:latin typeface="Congenial" panose="02000503040000020004" pitchFamily="2" charset="0"/>
                <a:ea typeface="+mn-ea"/>
                <a:cs typeface="+mn-cs"/>
              </a:rPr>
              <a:t>Average Time Spent ( in minutes)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endParaRPr lang="en-US"/>
        </a:p>
      </c:txPr>
    </c:title>
    <c:autoTitleDeleted val="0"/>
    <c:pivotFmts>
      <c:pivotFmt>
        <c:idx val="0"/>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pivotFmt>
      <c:pivotFmt>
        <c:idx val="1"/>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98D2EB"/>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3874-456C-92A5-AB16A8D647FB}"/>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ysClr val="windowText" lastClr="000000"/>
                </a:solidFill>
                <a:latin typeface="Congenial"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Numerist Final Copy.xlsx]Pivot Sheet!PivotTable11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25BB-441F-BF69-AAEE94D6CC03}"/>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CB63-4715-836A-EB7390192320}"/>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CB63-4715-836A-EB7390192320}"/>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CB63-4715-836A-EB7390192320}"/>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CB63-4715-836A-EB7390192320}"/>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CB63-4715-836A-EB7390192320}"/>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CB63-4715-836A-EB7390192320}"/>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CB63-4715-836A-EB7390192320}"/>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CB63-4715-836A-EB7390192320}"/>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CB63-4715-836A-EB7390192320}"/>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CB63-4715-836A-EB7390192320}"/>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Sheet'!$H$69:$H$78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473D-45C2-AD45-C954B041C4DE}"/>
            </c:ext>
          </c:extLst>
        </c:ser>
        <c:ser>
          <c:idx val="1"/>
          <c:order val="1"/>
          <c:spPr>
            <a:blipFill>
              <a:blip xmlns:r="http://schemas.openxmlformats.org/officeDocument/2006/relationships" r:embed="rId3"/>
              <a:stretch>
                <a:fillRect/>
              </a:stretch>
            </a:blipFill>
            <a:ln>
              <a:noFill/>
            </a:ln>
            <a:effectLst/>
          </c:spPr>
          <c:invertIfNegative val="0"/>
          <c:val>
            <c:numRef>
              <c:f>'Pivot Sheet'!$I$69:$I$78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473D-45C2-AD45-C954B041C4DE}"/>
            </c:ext>
          </c:extLst>
        </c:ser>
        <c:ser>
          <c:idx val="2"/>
          <c:order val="2"/>
          <c:spPr>
            <a:blipFill>
              <a:blip xmlns:r="http://schemas.openxmlformats.org/officeDocument/2006/relationships" r:embed="rId3"/>
              <a:stretch>
                <a:fillRect/>
              </a:stretch>
            </a:blipFill>
            <a:ln>
              <a:noFill/>
            </a:ln>
            <a:effectLst/>
          </c:spPr>
          <c:invertIfNegative val="0"/>
          <c:val>
            <c:numRef>
              <c:f>'Pivot Sheet'!$J$69:$J$78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473D-45C2-AD45-C954B041C4DE}"/>
            </c:ext>
          </c:extLst>
        </c:ser>
        <c:ser>
          <c:idx val="3"/>
          <c:order val="3"/>
          <c:spPr>
            <a:blipFill>
              <a:blip xmlns:r="http://schemas.openxmlformats.org/officeDocument/2006/relationships" r:embed="rId3"/>
              <a:stretch>
                <a:fillRect/>
              </a:stretch>
            </a:blipFill>
            <a:ln>
              <a:noFill/>
            </a:ln>
            <a:effectLst/>
          </c:spPr>
          <c:invertIfNegative val="0"/>
          <c:val>
            <c:numRef>
              <c:f>'Pivot Sheet'!$K$69:$K$78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3-473D-45C2-AD45-C954B041C4DE}"/>
            </c:ext>
          </c:extLst>
        </c:ser>
        <c:ser>
          <c:idx val="4"/>
          <c:order val="4"/>
          <c:spPr>
            <a:blipFill>
              <a:blip xmlns:r="http://schemas.openxmlformats.org/officeDocument/2006/relationships" r:embed="rId3"/>
              <a:stretch>
                <a:fillRect/>
              </a:stretch>
            </a:blipFill>
            <a:ln>
              <a:noFill/>
            </a:ln>
            <a:effectLst/>
          </c:spPr>
          <c:invertIfNegative val="0"/>
          <c:val>
            <c:numRef>
              <c:f>'Pivot Sheet'!$L$69:$L$78</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4-473D-45C2-AD45-C954B041C4DE}"/>
            </c:ext>
          </c:extLst>
        </c:ser>
        <c:ser>
          <c:idx val="5"/>
          <c:order val="5"/>
          <c:spPr>
            <a:blipFill>
              <a:blip xmlns:r="http://schemas.openxmlformats.org/officeDocument/2006/relationships" r:embed="rId3"/>
              <a:stretch>
                <a:fillRect/>
              </a:stretch>
            </a:blipFill>
            <a:ln>
              <a:noFill/>
            </a:ln>
            <a:effectLst/>
          </c:spPr>
          <c:invertIfNegative val="0"/>
          <c:val>
            <c:numRef>
              <c:f>'Pivot Sheet'!$M$69:$M$78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473D-45C2-AD45-C954B041C4DE}"/>
            </c:ext>
          </c:extLst>
        </c:ser>
        <c:ser>
          <c:idx val="6"/>
          <c:order val="6"/>
          <c:spPr>
            <a:blipFill>
              <a:blip xmlns:r="http://schemas.openxmlformats.org/officeDocument/2006/relationships" r:embed="rId3"/>
              <a:stretch>
                <a:fillRect/>
              </a:stretch>
            </a:blipFill>
            <a:ln>
              <a:noFill/>
            </a:ln>
            <a:effectLst/>
          </c:spPr>
          <c:invertIfNegative val="0"/>
          <c:val>
            <c:numRef>
              <c:f>'Pivot Sheet'!$N$69:$N$78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473D-45C2-AD45-C954B041C4DE}"/>
            </c:ext>
          </c:extLst>
        </c:ser>
        <c:ser>
          <c:idx val="7"/>
          <c:order val="7"/>
          <c:spPr>
            <a:blipFill>
              <a:blip xmlns:r="http://schemas.openxmlformats.org/officeDocument/2006/relationships" r:embed="rId3"/>
              <a:stretch>
                <a:fillRect/>
              </a:stretch>
            </a:blipFill>
            <a:ln>
              <a:noFill/>
            </a:ln>
            <a:effectLst/>
          </c:spPr>
          <c:invertIfNegative val="0"/>
          <c:val>
            <c:numRef>
              <c:f>'Pivot Sheet'!$O$69:$O$78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473D-45C2-AD45-C954B041C4DE}"/>
            </c:ext>
          </c:extLst>
        </c:ser>
        <c:ser>
          <c:idx val="8"/>
          <c:order val="8"/>
          <c:spPr>
            <a:blipFill>
              <a:blip xmlns:r="http://schemas.openxmlformats.org/officeDocument/2006/relationships" r:embed="rId3"/>
              <a:stretch>
                <a:fillRect/>
              </a:stretch>
            </a:blipFill>
            <a:ln>
              <a:noFill/>
            </a:ln>
            <a:effectLst/>
          </c:spPr>
          <c:invertIfNegative val="0"/>
          <c:val>
            <c:numRef>
              <c:f>'Pivot Sheet'!$P$69:$P$78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473D-45C2-AD45-C954B041C4DE}"/>
            </c:ext>
          </c:extLst>
        </c:ser>
        <c:ser>
          <c:idx val="9"/>
          <c:order val="9"/>
          <c:spPr>
            <a:blipFill>
              <a:blip xmlns:r="http://schemas.openxmlformats.org/officeDocument/2006/relationships" r:embed="rId3"/>
              <a:stretch>
                <a:fillRect/>
              </a:stretch>
            </a:blipFill>
            <a:ln>
              <a:noFill/>
            </a:ln>
            <a:effectLst/>
          </c:spPr>
          <c:invertIfNegative val="0"/>
          <c:val>
            <c:numRef>
              <c:f>'Pivot Sheet'!$Q$69:$Q$78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473D-45C2-AD45-C954B041C4DE}"/>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200275" cy="581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xdr:row>
      <xdr:rowOff>0</xdr:rowOff>
    </xdr:from>
    <xdr:ext cx="581025" cy="581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47625</xdr:colOff>
      <xdr:row>30</xdr:row>
      <xdr:rowOff>33337</xdr:rowOff>
    </xdr:from>
    <xdr:to>
      <xdr:col>4</xdr:col>
      <xdr:colOff>485775</xdr:colOff>
      <xdr:row>47</xdr:row>
      <xdr:rowOff>23812</xdr:rowOff>
    </xdr:to>
    <xdr:graphicFrame macro="">
      <xdr:nvGraphicFramePr>
        <xdr:cNvPr id="9" name="Chart 8">
          <a:extLst>
            <a:ext uri="{FF2B5EF4-FFF2-40B4-BE49-F238E27FC236}">
              <a16:creationId xmlns:a16="http://schemas.microsoft.com/office/drawing/2014/main" id="{9C0C5420-28E1-6613-A9EB-D8769B5DC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47</xdr:row>
      <xdr:rowOff>147637</xdr:rowOff>
    </xdr:from>
    <xdr:to>
      <xdr:col>4</xdr:col>
      <xdr:colOff>600075</xdr:colOff>
      <xdr:row>64</xdr:row>
      <xdr:rowOff>138112</xdr:rowOff>
    </xdr:to>
    <xdr:graphicFrame macro="">
      <xdr:nvGraphicFramePr>
        <xdr:cNvPr id="10" name="Chart 9">
          <a:extLst>
            <a:ext uri="{FF2B5EF4-FFF2-40B4-BE49-F238E27FC236}">
              <a16:creationId xmlns:a16="http://schemas.microsoft.com/office/drawing/2014/main" id="{803952C4-C649-D027-7C55-C14CBC096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4</xdr:row>
      <xdr:rowOff>14287</xdr:rowOff>
    </xdr:from>
    <xdr:to>
      <xdr:col>10</xdr:col>
      <xdr:colOff>323850</xdr:colOff>
      <xdr:row>21</xdr:row>
      <xdr:rowOff>4762</xdr:rowOff>
    </xdr:to>
    <xdr:graphicFrame macro="">
      <xdr:nvGraphicFramePr>
        <xdr:cNvPr id="2" name="Chart 1">
          <a:extLst>
            <a:ext uri="{FF2B5EF4-FFF2-40B4-BE49-F238E27FC236}">
              <a16:creationId xmlns:a16="http://schemas.microsoft.com/office/drawing/2014/main" id="{B3C18A34-430D-F012-57DC-2AF36F3FFD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180975</xdr:colOff>
      <xdr:row>38</xdr:row>
      <xdr:rowOff>80962</xdr:rowOff>
    </xdr:from>
    <xdr:to>
      <xdr:col>9</xdr:col>
      <xdr:colOff>485775</xdr:colOff>
      <xdr:row>55</xdr:row>
      <xdr:rowOff>71437</xdr:rowOff>
    </xdr:to>
    <xdr:graphicFrame macro="">
      <xdr:nvGraphicFramePr>
        <xdr:cNvPr id="3" name="Chart 2">
          <a:extLst>
            <a:ext uri="{FF2B5EF4-FFF2-40B4-BE49-F238E27FC236}">
              <a16:creationId xmlns:a16="http://schemas.microsoft.com/office/drawing/2014/main" id="{D25C749F-4E86-58B3-1EEC-AC570026E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80</xdr:row>
      <xdr:rowOff>138112</xdr:rowOff>
    </xdr:from>
    <xdr:to>
      <xdr:col>9</xdr:col>
      <xdr:colOff>476250</xdr:colOff>
      <xdr:row>97</xdr:row>
      <xdr:rowOff>128587</xdr:rowOff>
    </xdr:to>
    <xdr:graphicFrame macro="">
      <xdr:nvGraphicFramePr>
        <xdr:cNvPr id="4" name="Chart 3">
          <a:extLst>
            <a:ext uri="{FF2B5EF4-FFF2-40B4-BE49-F238E27FC236}">
              <a16:creationId xmlns:a16="http://schemas.microsoft.com/office/drawing/2014/main" id="{00DB74AC-DA9D-FF97-8275-54FC69F1E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66675</xdr:colOff>
      <xdr:row>112</xdr:row>
      <xdr:rowOff>42862</xdr:rowOff>
    </xdr:from>
    <xdr:to>
      <xdr:col>9</xdr:col>
      <xdr:colOff>371475</xdr:colOff>
      <xdr:row>129</xdr:row>
      <xdr:rowOff>33337</xdr:rowOff>
    </xdr:to>
    <xdr:graphicFrame macro="">
      <xdr:nvGraphicFramePr>
        <xdr:cNvPr id="5" name="Chart 4">
          <a:extLst>
            <a:ext uri="{FF2B5EF4-FFF2-40B4-BE49-F238E27FC236}">
              <a16:creationId xmlns:a16="http://schemas.microsoft.com/office/drawing/2014/main" id="{F7202F84-2A4A-8593-05C0-BBE4C2F0A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623887</xdr:colOff>
      <xdr:row>148</xdr:row>
      <xdr:rowOff>90487</xdr:rowOff>
    </xdr:from>
    <xdr:to>
      <xdr:col>7</xdr:col>
      <xdr:colOff>585787</xdr:colOff>
      <xdr:row>165</xdr:row>
      <xdr:rowOff>80962</xdr:rowOff>
    </xdr:to>
    <xdr:graphicFrame macro="">
      <xdr:nvGraphicFramePr>
        <xdr:cNvPr id="6" name="Chart 5">
          <a:extLst>
            <a:ext uri="{FF2B5EF4-FFF2-40B4-BE49-F238E27FC236}">
              <a16:creationId xmlns:a16="http://schemas.microsoft.com/office/drawing/2014/main" id="{703CBA00-8203-EEB5-A185-E87030A8A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6</xdr:row>
      <xdr:rowOff>2</xdr:rowOff>
    </xdr:from>
    <xdr:to>
      <xdr:col>5</xdr:col>
      <xdr:colOff>595312</xdr:colOff>
      <xdr:row>11</xdr:row>
      <xdr:rowOff>0</xdr:rowOff>
    </xdr:to>
    <xdr:sp macro="" textlink="">
      <xdr:nvSpPr>
        <xdr:cNvPr id="4" name="Rectangle 3">
          <a:extLst>
            <a:ext uri="{FF2B5EF4-FFF2-40B4-BE49-F238E27FC236}">
              <a16:creationId xmlns:a16="http://schemas.microsoft.com/office/drawing/2014/main" id="{83F38EDE-4A62-4EE9-A02A-B1E11DC6D193}"/>
            </a:ext>
          </a:extLst>
        </xdr:cNvPr>
        <xdr:cNvSpPr/>
      </xdr:nvSpPr>
      <xdr:spPr>
        <a:xfrm>
          <a:off x="1821656" y="1000127"/>
          <a:ext cx="1809750" cy="857248"/>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0">
            <a:solidFill>
              <a:schemeClr val="bg1"/>
            </a:solidFill>
            <a:latin typeface="Comic Sans MS" panose="030F0702030302020204" pitchFamily="66" charset="0"/>
          </a:endParaRPr>
        </a:p>
      </xdr:txBody>
    </xdr:sp>
    <xdr:clientData/>
  </xdr:twoCellAnchor>
  <xdr:twoCellAnchor>
    <xdr:from>
      <xdr:col>2</xdr:col>
      <xdr:colOff>-1</xdr:colOff>
      <xdr:row>0</xdr:row>
      <xdr:rowOff>0</xdr:rowOff>
    </xdr:from>
    <xdr:to>
      <xdr:col>4</xdr:col>
      <xdr:colOff>11906</xdr:colOff>
      <xdr:row>4</xdr:row>
      <xdr:rowOff>23812</xdr:rowOff>
    </xdr:to>
    <xdr:sp macro="" textlink="">
      <xdr:nvSpPr>
        <xdr:cNvPr id="2" name="Rectangle 1">
          <a:extLst>
            <a:ext uri="{FF2B5EF4-FFF2-40B4-BE49-F238E27FC236}">
              <a16:creationId xmlns:a16="http://schemas.microsoft.com/office/drawing/2014/main" id="{656215F8-CC0D-CFB3-41E8-65344AF1CDDB}"/>
            </a:ext>
          </a:extLst>
        </xdr:cNvPr>
        <xdr:cNvSpPr/>
      </xdr:nvSpPr>
      <xdr:spPr>
        <a:xfrm>
          <a:off x="1214437" y="0"/>
          <a:ext cx="1226344" cy="690562"/>
        </a:xfrm>
        <a:prstGeom prst="rect">
          <a:avLst/>
        </a:prstGeom>
        <a:solidFill>
          <a:srgbClr val="98D2E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ysClr val="windowText" lastClr="000000"/>
              </a:solidFill>
              <a:latin typeface="Brush Script MT" panose="03060802040406070304" pitchFamily="66" charset="0"/>
            </a:rPr>
            <a:t>R</a:t>
          </a:r>
          <a:r>
            <a:rPr lang="en-US" sz="1800" b="0">
              <a:solidFill>
                <a:sysClr val="windowText" lastClr="000000"/>
              </a:solidFill>
              <a:latin typeface="Comic Sans MS" panose="030F0702030302020204" pitchFamily="66" charset="0"/>
            </a:rPr>
            <a:t>ibbon</a:t>
          </a:r>
          <a:endParaRPr lang="en-US" sz="2000" b="0">
            <a:solidFill>
              <a:sysClr val="windowText" lastClr="000000"/>
            </a:solidFill>
            <a:latin typeface="Comic Sans MS" panose="030F0702030302020204" pitchFamily="66" charset="0"/>
          </a:endParaRPr>
        </a:p>
      </xdr:txBody>
    </xdr:sp>
    <xdr:clientData/>
  </xdr:twoCellAnchor>
  <xdr:twoCellAnchor>
    <xdr:from>
      <xdr:col>5</xdr:col>
      <xdr:colOff>595311</xdr:colOff>
      <xdr:row>0</xdr:row>
      <xdr:rowOff>0</xdr:rowOff>
    </xdr:from>
    <xdr:to>
      <xdr:col>18</xdr:col>
      <xdr:colOff>595310</xdr:colOff>
      <xdr:row>2</xdr:row>
      <xdr:rowOff>154781</xdr:rowOff>
    </xdr:to>
    <xdr:sp macro="" textlink="">
      <xdr:nvSpPr>
        <xdr:cNvPr id="3" name="Rectangle 2">
          <a:extLst>
            <a:ext uri="{FF2B5EF4-FFF2-40B4-BE49-F238E27FC236}">
              <a16:creationId xmlns:a16="http://schemas.microsoft.com/office/drawing/2014/main" id="{FBA708E1-1547-4DC7-B056-F8517B60D150}"/>
            </a:ext>
          </a:extLst>
        </xdr:cNvPr>
        <xdr:cNvSpPr/>
      </xdr:nvSpPr>
      <xdr:spPr>
        <a:xfrm>
          <a:off x="3631405" y="0"/>
          <a:ext cx="7893843" cy="488156"/>
        </a:xfrm>
        <a:prstGeom prst="rect">
          <a:avLst/>
        </a:prstGeom>
        <a:solidFill>
          <a:srgbClr val="98D2E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n>
                <a:noFill/>
              </a:ln>
              <a:solidFill>
                <a:sysClr val="windowText" lastClr="000000"/>
              </a:solidFill>
              <a:effectLst/>
              <a:latin typeface="Comic Sans MS" panose="030F0702030302020204" pitchFamily="66" charset="0"/>
            </a:rPr>
            <a:t>Ribbon App Performance Dashboard</a:t>
          </a:r>
        </a:p>
      </xdr:txBody>
    </xdr:sp>
    <xdr:clientData/>
  </xdr:twoCellAnchor>
  <xdr:twoCellAnchor>
    <xdr:from>
      <xdr:col>3</xdr:col>
      <xdr:colOff>0</xdr:colOff>
      <xdr:row>13</xdr:row>
      <xdr:rowOff>0</xdr:rowOff>
    </xdr:from>
    <xdr:to>
      <xdr:col>5</xdr:col>
      <xdr:colOff>595312</xdr:colOff>
      <xdr:row>18</xdr:row>
      <xdr:rowOff>0</xdr:rowOff>
    </xdr:to>
    <xdr:sp macro="" textlink="">
      <xdr:nvSpPr>
        <xdr:cNvPr id="5" name="Rectangle 4">
          <a:extLst>
            <a:ext uri="{FF2B5EF4-FFF2-40B4-BE49-F238E27FC236}">
              <a16:creationId xmlns:a16="http://schemas.microsoft.com/office/drawing/2014/main" id="{BCD15A4A-A958-45E3-A890-E0AFF5B56A5D}"/>
            </a:ext>
          </a:extLst>
        </xdr:cNvPr>
        <xdr:cNvSpPr/>
      </xdr:nvSpPr>
      <xdr:spPr>
        <a:xfrm>
          <a:off x="1821656" y="2166938"/>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0</xdr:colOff>
      <xdr:row>20</xdr:row>
      <xdr:rowOff>0</xdr:rowOff>
    </xdr:from>
    <xdr:to>
      <xdr:col>5</xdr:col>
      <xdr:colOff>595312</xdr:colOff>
      <xdr:row>25</xdr:row>
      <xdr:rowOff>-1</xdr:rowOff>
    </xdr:to>
    <xdr:sp macro="" textlink="">
      <xdr:nvSpPr>
        <xdr:cNvPr id="6" name="Rectangle 5">
          <a:extLst>
            <a:ext uri="{FF2B5EF4-FFF2-40B4-BE49-F238E27FC236}">
              <a16:creationId xmlns:a16="http://schemas.microsoft.com/office/drawing/2014/main" id="{52162D89-6407-4B98-BFD7-0CC9485B6D78}"/>
            </a:ext>
          </a:extLst>
        </xdr:cNvPr>
        <xdr:cNvSpPr/>
      </xdr:nvSpPr>
      <xdr:spPr>
        <a:xfrm>
          <a:off x="1821656" y="3333750"/>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6</xdr:row>
      <xdr:rowOff>0</xdr:rowOff>
    </xdr:from>
    <xdr:to>
      <xdr:col>20</xdr:col>
      <xdr:colOff>595313</xdr:colOff>
      <xdr:row>11</xdr:row>
      <xdr:rowOff>-1</xdr:rowOff>
    </xdr:to>
    <xdr:sp macro="" textlink="">
      <xdr:nvSpPr>
        <xdr:cNvPr id="7" name="Rectangle 6">
          <a:extLst>
            <a:ext uri="{FF2B5EF4-FFF2-40B4-BE49-F238E27FC236}">
              <a16:creationId xmlns:a16="http://schemas.microsoft.com/office/drawing/2014/main" id="{1B7ABA4E-457F-45C8-95A3-669717DF7724}"/>
            </a:ext>
          </a:extLst>
        </xdr:cNvPr>
        <xdr:cNvSpPr/>
      </xdr:nvSpPr>
      <xdr:spPr>
        <a:xfrm>
          <a:off x="10929938" y="1000125"/>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13</xdr:row>
      <xdr:rowOff>0</xdr:rowOff>
    </xdr:from>
    <xdr:to>
      <xdr:col>20</xdr:col>
      <xdr:colOff>595313</xdr:colOff>
      <xdr:row>18</xdr:row>
      <xdr:rowOff>0</xdr:rowOff>
    </xdr:to>
    <xdr:sp macro="" textlink="">
      <xdr:nvSpPr>
        <xdr:cNvPr id="8" name="Rectangle 7">
          <a:extLst>
            <a:ext uri="{FF2B5EF4-FFF2-40B4-BE49-F238E27FC236}">
              <a16:creationId xmlns:a16="http://schemas.microsoft.com/office/drawing/2014/main" id="{B62134AC-CDD0-497D-8223-D8A3D9B6455B}"/>
            </a:ext>
          </a:extLst>
        </xdr:cNvPr>
        <xdr:cNvSpPr/>
      </xdr:nvSpPr>
      <xdr:spPr>
        <a:xfrm>
          <a:off x="10929938" y="2166938"/>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20</xdr:row>
      <xdr:rowOff>0</xdr:rowOff>
    </xdr:from>
    <xdr:to>
      <xdr:col>20</xdr:col>
      <xdr:colOff>595313</xdr:colOff>
      <xdr:row>25</xdr:row>
      <xdr:rowOff>-1</xdr:rowOff>
    </xdr:to>
    <xdr:sp macro="" textlink="">
      <xdr:nvSpPr>
        <xdr:cNvPr id="9" name="Rectangle 8">
          <a:extLst>
            <a:ext uri="{FF2B5EF4-FFF2-40B4-BE49-F238E27FC236}">
              <a16:creationId xmlns:a16="http://schemas.microsoft.com/office/drawing/2014/main" id="{D6480786-3BCD-411E-8952-F5664900877F}"/>
            </a:ext>
          </a:extLst>
        </xdr:cNvPr>
        <xdr:cNvSpPr/>
      </xdr:nvSpPr>
      <xdr:spPr>
        <a:xfrm>
          <a:off x="10929938" y="3333750"/>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12</xdr:row>
      <xdr:rowOff>142875</xdr:rowOff>
    </xdr:from>
    <xdr:to>
      <xdr:col>20</xdr:col>
      <xdr:colOff>595313</xdr:colOff>
      <xdr:row>14</xdr:row>
      <xdr:rowOff>154781</xdr:rowOff>
    </xdr:to>
    <xdr:sp macro="" textlink="">
      <xdr:nvSpPr>
        <xdr:cNvPr id="14" name="TextBox 13">
          <a:extLst>
            <a:ext uri="{FF2B5EF4-FFF2-40B4-BE49-F238E27FC236}">
              <a16:creationId xmlns:a16="http://schemas.microsoft.com/office/drawing/2014/main" id="{C9E56F51-D0CB-4BF9-8550-1AED32E90EF0}"/>
            </a:ext>
          </a:extLst>
        </xdr:cNvPr>
        <xdr:cNvSpPr txBox="1"/>
      </xdr:nvSpPr>
      <xdr:spPr>
        <a:xfrm>
          <a:off x="10929938" y="2166938"/>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Crashes</a:t>
          </a:r>
        </a:p>
      </xdr:txBody>
    </xdr:sp>
    <xdr:clientData/>
  </xdr:twoCellAnchor>
  <xdr:twoCellAnchor>
    <xdr:from>
      <xdr:col>18</xdr:col>
      <xdr:colOff>238125</xdr:colOff>
      <xdr:row>16</xdr:row>
      <xdr:rowOff>35718</xdr:rowOff>
    </xdr:from>
    <xdr:to>
      <xdr:col>20</xdr:col>
      <xdr:colOff>321470</xdr:colOff>
      <xdr:row>17</xdr:row>
      <xdr:rowOff>154781</xdr:rowOff>
    </xdr:to>
    <xdr:sp macro="" textlink="'Pivot Sheet'!B10">
      <xdr:nvSpPr>
        <xdr:cNvPr id="15" name="TextBox 14">
          <a:extLst>
            <a:ext uri="{FF2B5EF4-FFF2-40B4-BE49-F238E27FC236}">
              <a16:creationId xmlns:a16="http://schemas.microsoft.com/office/drawing/2014/main" id="{BDAD5251-361F-4A2A-84AF-681241E0C75F}"/>
            </a:ext>
          </a:extLst>
        </xdr:cNvPr>
        <xdr:cNvSpPr txBox="1"/>
      </xdr:nvSpPr>
      <xdr:spPr>
        <a:xfrm>
          <a:off x="11168063" y="2726531"/>
          <a:ext cx="1297782" cy="2857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C35746-4C59-4517-AC4A-73B8A1D41B79}" type="TxLink">
            <a:rPr lang="en-US" sz="2000" b="0" i="0" u="none" strike="noStrike">
              <a:solidFill>
                <a:sysClr val="windowText" lastClr="000000"/>
              </a:solidFill>
              <a:latin typeface="Congenial Light" panose="02000503040000020004" pitchFamily="2" charset="0"/>
              <a:ea typeface="+mn-ea"/>
              <a:cs typeface="Arial"/>
            </a:rPr>
            <a:pPr marL="0" indent="0" algn="ctr"/>
            <a:t>1.52M</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13</xdr:row>
      <xdr:rowOff>11906</xdr:rowOff>
    </xdr:from>
    <xdr:to>
      <xdr:col>5</xdr:col>
      <xdr:colOff>595311</xdr:colOff>
      <xdr:row>15</xdr:row>
      <xdr:rowOff>130969</xdr:rowOff>
    </xdr:to>
    <xdr:sp macro="" textlink="">
      <xdr:nvSpPr>
        <xdr:cNvPr id="16" name="TextBox 15">
          <a:extLst>
            <a:ext uri="{FF2B5EF4-FFF2-40B4-BE49-F238E27FC236}">
              <a16:creationId xmlns:a16="http://schemas.microsoft.com/office/drawing/2014/main" id="{D605E0DD-883E-4E52-904E-99D2A051BF6E}"/>
            </a:ext>
          </a:extLst>
        </xdr:cNvPr>
        <xdr:cNvSpPr txBox="1"/>
      </xdr:nvSpPr>
      <xdr:spPr>
        <a:xfrm>
          <a:off x="1821656" y="2202656"/>
          <a:ext cx="1809749" cy="45243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Avg Time Spent</a:t>
          </a:r>
        </a:p>
      </xdr:txBody>
    </xdr:sp>
    <xdr:clientData/>
  </xdr:twoCellAnchor>
  <xdr:twoCellAnchor>
    <xdr:from>
      <xdr:col>3</xdr:col>
      <xdr:colOff>238125</xdr:colOff>
      <xdr:row>16</xdr:row>
      <xdr:rowOff>-1</xdr:rowOff>
    </xdr:from>
    <xdr:to>
      <xdr:col>5</xdr:col>
      <xdr:colOff>321469</xdr:colOff>
      <xdr:row>17</xdr:row>
      <xdr:rowOff>154782</xdr:rowOff>
    </xdr:to>
    <xdr:sp macro="" textlink="'Pivot Sheet'!B7">
      <xdr:nvSpPr>
        <xdr:cNvPr id="17" name="TextBox 16">
          <a:extLst>
            <a:ext uri="{FF2B5EF4-FFF2-40B4-BE49-F238E27FC236}">
              <a16:creationId xmlns:a16="http://schemas.microsoft.com/office/drawing/2014/main" id="{FC149882-932F-44A9-B479-5BC6D7535432}"/>
            </a:ext>
          </a:extLst>
        </xdr:cNvPr>
        <xdr:cNvSpPr txBox="1"/>
      </xdr:nvSpPr>
      <xdr:spPr>
        <a:xfrm>
          <a:off x="2059781" y="2690812"/>
          <a:ext cx="1297782" cy="32147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B73B2-D834-4DCE-B66A-A76652BEC570}" type="TxLink">
            <a:rPr lang="en-US" sz="2000" b="0" i="0" u="none" strike="noStrike">
              <a:solidFill>
                <a:sysClr val="windowText" lastClr="000000"/>
              </a:solidFill>
              <a:latin typeface="Congenial Light" panose="02000503040000020004" pitchFamily="2" charset="0"/>
              <a:ea typeface="+mn-ea"/>
              <a:cs typeface="Arial"/>
            </a:rPr>
            <a:pPr marL="0" indent="0" algn="ctr"/>
            <a:t>318.2</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18</xdr:col>
      <xdr:colOff>0</xdr:colOff>
      <xdr:row>6</xdr:row>
      <xdr:rowOff>0</xdr:rowOff>
    </xdr:from>
    <xdr:to>
      <xdr:col>20</xdr:col>
      <xdr:colOff>595313</xdr:colOff>
      <xdr:row>8</xdr:row>
      <xdr:rowOff>130969</xdr:rowOff>
    </xdr:to>
    <xdr:sp macro="" textlink="">
      <xdr:nvSpPr>
        <xdr:cNvPr id="19" name="TextBox 18">
          <a:extLst>
            <a:ext uri="{FF2B5EF4-FFF2-40B4-BE49-F238E27FC236}">
              <a16:creationId xmlns:a16="http://schemas.microsoft.com/office/drawing/2014/main" id="{2CAEAEBB-CD52-4A32-9BA1-25F90501368C}"/>
            </a:ext>
          </a:extLst>
        </xdr:cNvPr>
        <xdr:cNvSpPr txBox="1"/>
      </xdr:nvSpPr>
      <xdr:spPr>
        <a:xfrm>
          <a:off x="10929938" y="1000125"/>
          <a:ext cx="1809750" cy="4643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Days Since Launch</a:t>
          </a:r>
        </a:p>
      </xdr:txBody>
    </xdr:sp>
    <xdr:clientData/>
  </xdr:twoCellAnchor>
  <xdr:twoCellAnchor>
    <xdr:from>
      <xdr:col>18</xdr:col>
      <xdr:colOff>273844</xdr:colOff>
      <xdr:row>9</xdr:row>
      <xdr:rowOff>95249</xdr:rowOff>
    </xdr:from>
    <xdr:to>
      <xdr:col>20</xdr:col>
      <xdr:colOff>357189</xdr:colOff>
      <xdr:row>10</xdr:row>
      <xdr:rowOff>154781</xdr:rowOff>
    </xdr:to>
    <xdr:sp macro="" textlink="">
      <xdr:nvSpPr>
        <xdr:cNvPr id="20" name="TextBox 19">
          <a:extLst>
            <a:ext uri="{FF2B5EF4-FFF2-40B4-BE49-F238E27FC236}">
              <a16:creationId xmlns:a16="http://schemas.microsoft.com/office/drawing/2014/main" id="{554762F2-0320-4836-BC08-FA1AF5680547}"/>
            </a:ext>
          </a:extLst>
        </xdr:cNvPr>
        <xdr:cNvSpPr txBox="1"/>
      </xdr:nvSpPr>
      <xdr:spPr>
        <a:xfrm>
          <a:off x="11203782" y="1595437"/>
          <a:ext cx="1297782" cy="250032"/>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ysClr val="windowText" lastClr="000000"/>
              </a:solidFill>
              <a:latin typeface="Congenial Light" panose="02000503040000020004" pitchFamily="2" charset="0"/>
              <a:ea typeface="+mn-ea"/>
              <a:cs typeface="Arial"/>
            </a:rPr>
            <a:t>31</a:t>
          </a:r>
        </a:p>
      </xdr:txBody>
    </xdr:sp>
    <xdr:clientData/>
  </xdr:twoCellAnchor>
  <xdr:twoCellAnchor>
    <xdr:from>
      <xdr:col>18</xdr:col>
      <xdr:colOff>0</xdr:colOff>
      <xdr:row>19</xdr:row>
      <xdr:rowOff>142875</xdr:rowOff>
    </xdr:from>
    <xdr:to>
      <xdr:col>20</xdr:col>
      <xdr:colOff>595313</xdr:colOff>
      <xdr:row>21</xdr:row>
      <xdr:rowOff>154781</xdr:rowOff>
    </xdr:to>
    <xdr:sp macro="" textlink="">
      <xdr:nvSpPr>
        <xdr:cNvPr id="21" name="TextBox 20">
          <a:extLst>
            <a:ext uri="{FF2B5EF4-FFF2-40B4-BE49-F238E27FC236}">
              <a16:creationId xmlns:a16="http://schemas.microsoft.com/office/drawing/2014/main" id="{765D4768-3370-4C0A-88B4-C67F3A7CEAAD}"/>
            </a:ext>
          </a:extLst>
        </xdr:cNvPr>
        <xdr:cNvSpPr txBox="1"/>
      </xdr:nvSpPr>
      <xdr:spPr>
        <a:xfrm>
          <a:off x="10929938" y="3333750"/>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Uninstalls</a:t>
          </a:r>
        </a:p>
      </xdr:txBody>
    </xdr:sp>
    <xdr:clientData/>
  </xdr:twoCellAnchor>
  <xdr:twoCellAnchor>
    <xdr:from>
      <xdr:col>18</xdr:col>
      <xdr:colOff>297656</xdr:colOff>
      <xdr:row>23</xdr:row>
      <xdr:rowOff>47625</xdr:rowOff>
    </xdr:from>
    <xdr:to>
      <xdr:col>20</xdr:col>
      <xdr:colOff>381001</xdr:colOff>
      <xdr:row>24</xdr:row>
      <xdr:rowOff>154781</xdr:rowOff>
    </xdr:to>
    <xdr:sp macro="" textlink="'Pivot Sheet'!B22">
      <xdr:nvSpPr>
        <xdr:cNvPr id="22" name="TextBox 21">
          <a:extLst>
            <a:ext uri="{FF2B5EF4-FFF2-40B4-BE49-F238E27FC236}">
              <a16:creationId xmlns:a16="http://schemas.microsoft.com/office/drawing/2014/main" id="{8F8B3FD8-C788-4CF1-8F2F-E90D2526A723}"/>
            </a:ext>
          </a:extLst>
        </xdr:cNvPr>
        <xdr:cNvSpPr txBox="1"/>
      </xdr:nvSpPr>
      <xdr:spPr>
        <a:xfrm>
          <a:off x="11227594" y="3905250"/>
          <a:ext cx="1297782" cy="2738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469438-45DD-4CE0-9491-2D5B5043E040}" type="TxLink">
            <a:rPr lang="en-US" sz="2000" b="0" i="0" u="none" strike="noStrike">
              <a:solidFill>
                <a:sysClr val="windowText" lastClr="000000"/>
              </a:solidFill>
              <a:latin typeface="Congenial Light" panose="02000503040000020004" pitchFamily="2" charset="0"/>
              <a:ea typeface="+mn-ea"/>
              <a:cs typeface="Arial"/>
            </a:rPr>
            <a:pPr marL="0" indent="0" algn="ctr"/>
            <a:t>872.3k</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6</xdr:row>
      <xdr:rowOff>2</xdr:rowOff>
    </xdr:from>
    <xdr:to>
      <xdr:col>5</xdr:col>
      <xdr:colOff>559593</xdr:colOff>
      <xdr:row>8</xdr:row>
      <xdr:rowOff>142875</xdr:rowOff>
    </xdr:to>
    <xdr:sp macro="" textlink="">
      <xdr:nvSpPr>
        <xdr:cNvPr id="23" name="TextBox 22">
          <a:extLst>
            <a:ext uri="{FF2B5EF4-FFF2-40B4-BE49-F238E27FC236}">
              <a16:creationId xmlns:a16="http://schemas.microsoft.com/office/drawing/2014/main" id="{39B7BC82-79B5-4295-A2B4-C052670B997D}"/>
            </a:ext>
          </a:extLst>
        </xdr:cNvPr>
        <xdr:cNvSpPr txBox="1"/>
      </xdr:nvSpPr>
      <xdr:spPr>
        <a:xfrm>
          <a:off x="1821656" y="1000127"/>
          <a:ext cx="1774031" cy="47624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Avg Daily Active Users</a:t>
          </a:r>
        </a:p>
      </xdr:txBody>
    </xdr:sp>
    <xdr:clientData/>
  </xdr:twoCellAnchor>
  <xdr:twoCellAnchor>
    <xdr:from>
      <xdr:col>3</xdr:col>
      <xdr:colOff>238125</xdr:colOff>
      <xdr:row>9</xdr:row>
      <xdr:rowOff>23811</xdr:rowOff>
    </xdr:from>
    <xdr:to>
      <xdr:col>5</xdr:col>
      <xdr:colOff>321469</xdr:colOff>
      <xdr:row>11</xdr:row>
      <xdr:rowOff>1</xdr:rowOff>
    </xdr:to>
    <xdr:sp macro="" textlink="'Pivot Sheet'!B13">
      <xdr:nvSpPr>
        <xdr:cNvPr id="25" name="TextBox 24">
          <a:extLst>
            <a:ext uri="{FF2B5EF4-FFF2-40B4-BE49-F238E27FC236}">
              <a16:creationId xmlns:a16="http://schemas.microsoft.com/office/drawing/2014/main" id="{E21BA263-4144-4928-BB18-42BE0A5959B0}"/>
            </a:ext>
          </a:extLst>
        </xdr:cNvPr>
        <xdr:cNvSpPr txBox="1"/>
      </xdr:nvSpPr>
      <xdr:spPr>
        <a:xfrm>
          <a:off x="2059781" y="1523999"/>
          <a:ext cx="1297782" cy="33337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700C2-9EF2-44DE-BC38-E80892F77792}" type="TxLink">
            <a:rPr lang="en-US" sz="2000" b="0" i="0" u="none" strike="noStrike">
              <a:solidFill>
                <a:sysClr val="windowText" lastClr="000000"/>
              </a:solidFill>
              <a:latin typeface="Congenial Light" panose="02000503040000020004" pitchFamily="2" charset="0"/>
              <a:cs typeface="Arial"/>
            </a:rPr>
            <a:pPr algn="ctr"/>
            <a:t>85.07M</a:t>
          </a:fld>
          <a:endParaRPr lang="en-US" sz="2000">
            <a:solidFill>
              <a:sysClr val="windowText" lastClr="000000"/>
            </a:solidFill>
            <a:latin typeface="Congenial Light" panose="02000503040000020004" pitchFamily="2" charset="0"/>
          </a:endParaRPr>
        </a:p>
      </xdr:txBody>
    </xdr:sp>
    <xdr:clientData/>
  </xdr:twoCellAnchor>
  <xdr:twoCellAnchor>
    <xdr:from>
      <xdr:col>3</xdr:col>
      <xdr:colOff>0</xdr:colOff>
      <xdr:row>19</xdr:row>
      <xdr:rowOff>142875</xdr:rowOff>
    </xdr:from>
    <xdr:to>
      <xdr:col>5</xdr:col>
      <xdr:colOff>559593</xdr:colOff>
      <xdr:row>22</xdr:row>
      <xdr:rowOff>154781</xdr:rowOff>
    </xdr:to>
    <xdr:sp macro="" textlink="">
      <xdr:nvSpPr>
        <xdr:cNvPr id="26" name="TextBox 25">
          <a:extLst>
            <a:ext uri="{FF2B5EF4-FFF2-40B4-BE49-F238E27FC236}">
              <a16:creationId xmlns:a16="http://schemas.microsoft.com/office/drawing/2014/main" id="{F7DBEF8C-4C78-4476-B9D4-73AC73C4B8DF}"/>
            </a:ext>
          </a:extLst>
        </xdr:cNvPr>
        <xdr:cNvSpPr txBox="1"/>
      </xdr:nvSpPr>
      <xdr:spPr>
        <a:xfrm>
          <a:off x="1821656" y="3333750"/>
          <a:ext cx="1774031" cy="511969"/>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Engagement</a:t>
          </a:r>
        </a:p>
      </xdr:txBody>
    </xdr:sp>
    <xdr:clientData/>
  </xdr:twoCellAnchor>
  <xdr:twoCellAnchor>
    <xdr:from>
      <xdr:col>3</xdr:col>
      <xdr:colOff>261938</xdr:colOff>
      <xdr:row>23</xdr:row>
      <xdr:rowOff>11906</xdr:rowOff>
    </xdr:from>
    <xdr:to>
      <xdr:col>5</xdr:col>
      <xdr:colOff>345282</xdr:colOff>
      <xdr:row>24</xdr:row>
      <xdr:rowOff>142874</xdr:rowOff>
    </xdr:to>
    <xdr:sp macro="" textlink="'Pivot Sheet'!C25">
      <xdr:nvSpPr>
        <xdr:cNvPr id="27" name="TextBox 26">
          <a:extLst>
            <a:ext uri="{FF2B5EF4-FFF2-40B4-BE49-F238E27FC236}">
              <a16:creationId xmlns:a16="http://schemas.microsoft.com/office/drawing/2014/main" id="{26A84892-29DE-49BC-99F9-3BFA9C9E47B7}"/>
            </a:ext>
          </a:extLst>
        </xdr:cNvPr>
        <xdr:cNvSpPr txBox="1"/>
      </xdr:nvSpPr>
      <xdr:spPr>
        <a:xfrm>
          <a:off x="2083594" y="3869531"/>
          <a:ext cx="1297782" cy="297656"/>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C9A298-F416-45EE-957E-F0E6828F977B}" type="TxLink">
            <a:rPr lang="en-US" sz="2000" b="0" i="0" u="none" strike="noStrike">
              <a:solidFill>
                <a:sysClr val="windowText" lastClr="000000"/>
              </a:solidFill>
              <a:latin typeface="Congenial Light" panose="02000503040000020004" pitchFamily="2" charset="0"/>
              <a:ea typeface="+mn-ea"/>
              <a:cs typeface="Arial"/>
            </a:rPr>
            <a:pPr marL="0" indent="0" algn="ctr"/>
            <a:t>2.36B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0</xdr:colOff>
      <xdr:row>7</xdr:row>
      <xdr:rowOff>5952</xdr:rowOff>
    </xdr:from>
    <xdr:to>
      <xdr:col>9</xdr:col>
      <xdr:colOff>178594</xdr:colOff>
      <xdr:row>23</xdr:row>
      <xdr:rowOff>160733</xdr:rowOff>
    </xdr:to>
    <xdr:sp macro="" textlink="">
      <xdr:nvSpPr>
        <xdr:cNvPr id="13" name="Rectangle 12">
          <a:extLst>
            <a:ext uri="{FF2B5EF4-FFF2-40B4-BE49-F238E27FC236}">
              <a16:creationId xmlns:a16="http://schemas.microsoft.com/office/drawing/2014/main" id="{C14B67CA-287F-437A-9C77-9EB52BC62FBB}"/>
            </a:ext>
          </a:extLst>
        </xdr:cNvPr>
        <xdr:cNvSpPr/>
      </xdr:nvSpPr>
      <xdr:spPr>
        <a:xfrm>
          <a:off x="4250531" y="1172765"/>
          <a:ext cx="1393032" cy="2845593"/>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351238</xdr:colOff>
      <xdr:row>7</xdr:row>
      <xdr:rowOff>0</xdr:rowOff>
    </xdr:from>
    <xdr:to>
      <xdr:col>12</xdr:col>
      <xdr:colOff>35720</xdr:colOff>
      <xdr:row>23</xdr:row>
      <xdr:rowOff>166684</xdr:rowOff>
    </xdr:to>
    <xdr:sp macro="" textlink="">
      <xdr:nvSpPr>
        <xdr:cNvPr id="18" name="Trapezoid 17">
          <a:extLst>
            <a:ext uri="{FF2B5EF4-FFF2-40B4-BE49-F238E27FC236}">
              <a16:creationId xmlns:a16="http://schemas.microsoft.com/office/drawing/2014/main" id="{BCA07F6A-69F2-4AB2-8EB5-58E7EF719815}"/>
            </a:ext>
          </a:extLst>
        </xdr:cNvPr>
        <xdr:cNvSpPr/>
      </xdr:nvSpPr>
      <xdr:spPr>
        <a:xfrm rot="5400000">
          <a:off x="5140528" y="1842492"/>
          <a:ext cx="2857496" cy="1506138"/>
        </a:xfrm>
        <a:prstGeom prst="trapezoid">
          <a:avLst/>
        </a:prstGeom>
        <a:solidFill>
          <a:srgbClr val="E1F2FE"/>
        </a:solidFill>
        <a:ln>
          <a:solidFill>
            <a:srgbClr val="E1F2FE"/>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217882</xdr:colOff>
      <xdr:row>9</xdr:row>
      <xdr:rowOff>59533</xdr:rowOff>
    </xdr:from>
    <xdr:to>
      <xdr:col>15</xdr:col>
      <xdr:colOff>154779</xdr:colOff>
      <xdr:row>21</xdr:row>
      <xdr:rowOff>95250</xdr:rowOff>
    </xdr:to>
    <xdr:sp macro="" textlink="">
      <xdr:nvSpPr>
        <xdr:cNvPr id="24" name="Trapezoid 23">
          <a:extLst>
            <a:ext uri="{FF2B5EF4-FFF2-40B4-BE49-F238E27FC236}">
              <a16:creationId xmlns:a16="http://schemas.microsoft.com/office/drawing/2014/main" id="{3B980EAE-69A0-4DB2-A915-871FF99BDE3B}"/>
            </a:ext>
          </a:extLst>
        </xdr:cNvPr>
        <xdr:cNvSpPr/>
      </xdr:nvSpPr>
      <xdr:spPr>
        <a:xfrm rot="5400000">
          <a:off x="7353894" y="1710334"/>
          <a:ext cx="2059779" cy="1758553"/>
        </a:xfrm>
        <a:prstGeom prst="trapezoid">
          <a:avLst/>
        </a:prstGeom>
        <a:solidFill>
          <a:srgbClr val="B2B1CF"/>
        </a:solidFill>
        <a:ln>
          <a:solidFill>
            <a:srgbClr val="B2B1CF"/>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273844</xdr:colOff>
      <xdr:row>12</xdr:row>
      <xdr:rowOff>65486</xdr:rowOff>
    </xdr:from>
    <xdr:to>
      <xdr:col>17</xdr:col>
      <xdr:colOff>107156</xdr:colOff>
      <xdr:row>18</xdr:row>
      <xdr:rowOff>77385</xdr:rowOff>
    </xdr:to>
    <xdr:sp macro="" textlink="">
      <xdr:nvSpPr>
        <xdr:cNvPr id="29" name="Flowchart: Connector 28">
          <a:extLst>
            <a:ext uri="{FF2B5EF4-FFF2-40B4-BE49-F238E27FC236}">
              <a16:creationId xmlns:a16="http://schemas.microsoft.com/office/drawing/2014/main" id="{DA5F2EE1-6B31-4914-8330-92CE3007CE40}"/>
            </a:ext>
          </a:extLst>
        </xdr:cNvPr>
        <xdr:cNvSpPr/>
      </xdr:nvSpPr>
      <xdr:spPr>
        <a:xfrm>
          <a:off x="9382125" y="2089549"/>
          <a:ext cx="1047750" cy="1012024"/>
        </a:xfrm>
        <a:prstGeom prst="flowChartConnector">
          <a:avLst/>
        </a:prstGeom>
        <a:solidFill>
          <a:srgbClr val="B2B1CF"/>
        </a:solidFill>
        <a:ln>
          <a:solidFill>
            <a:srgbClr val="B2B1CF"/>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52388</xdr:colOff>
      <xdr:row>11</xdr:row>
      <xdr:rowOff>22617</xdr:rowOff>
    </xdr:from>
    <xdr:to>
      <xdr:col>9</xdr:col>
      <xdr:colOff>195263</xdr:colOff>
      <xdr:row>14</xdr:row>
      <xdr:rowOff>153591</xdr:rowOff>
    </xdr:to>
    <xdr:sp macro="" textlink="">
      <xdr:nvSpPr>
        <xdr:cNvPr id="30" name="TextBox 29">
          <a:extLst>
            <a:ext uri="{FF2B5EF4-FFF2-40B4-BE49-F238E27FC236}">
              <a16:creationId xmlns:a16="http://schemas.microsoft.com/office/drawing/2014/main" id="{77A1AAD9-BAC7-4191-AC28-D674F1812498}"/>
            </a:ext>
          </a:extLst>
        </xdr:cNvPr>
        <xdr:cNvSpPr txBox="1"/>
      </xdr:nvSpPr>
      <xdr:spPr>
        <a:xfrm>
          <a:off x="4302919" y="1879992"/>
          <a:ext cx="1357313" cy="63103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Installs</a:t>
          </a:r>
        </a:p>
      </xdr:txBody>
    </xdr:sp>
    <xdr:clientData/>
  </xdr:twoCellAnchor>
  <xdr:twoCellAnchor>
    <xdr:from>
      <xdr:col>9</xdr:col>
      <xdr:colOff>378619</xdr:colOff>
      <xdr:row>11</xdr:row>
      <xdr:rowOff>22617</xdr:rowOff>
    </xdr:from>
    <xdr:to>
      <xdr:col>11</xdr:col>
      <xdr:colOff>521495</xdr:colOff>
      <xdr:row>14</xdr:row>
      <xdr:rowOff>153591</xdr:rowOff>
    </xdr:to>
    <xdr:sp macro="" textlink="">
      <xdr:nvSpPr>
        <xdr:cNvPr id="31" name="TextBox 30">
          <a:extLst>
            <a:ext uri="{FF2B5EF4-FFF2-40B4-BE49-F238E27FC236}">
              <a16:creationId xmlns:a16="http://schemas.microsoft.com/office/drawing/2014/main" id="{8E59C559-4EFE-4BF3-BAC3-51CD9AC3D293}"/>
            </a:ext>
          </a:extLst>
        </xdr:cNvPr>
        <xdr:cNvSpPr txBox="1"/>
      </xdr:nvSpPr>
      <xdr:spPr>
        <a:xfrm>
          <a:off x="5843588" y="1879992"/>
          <a:ext cx="1357313" cy="631037"/>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App Signups</a:t>
          </a:r>
        </a:p>
      </xdr:txBody>
    </xdr:sp>
    <xdr:clientData/>
  </xdr:twoCellAnchor>
  <xdr:twoCellAnchor>
    <xdr:from>
      <xdr:col>12</xdr:col>
      <xdr:colOff>209551</xdr:colOff>
      <xdr:row>11</xdr:row>
      <xdr:rowOff>22617</xdr:rowOff>
    </xdr:from>
    <xdr:to>
      <xdr:col>14</xdr:col>
      <xdr:colOff>297656</xdr:colOff>
      <xdr:row>14</xdr:row>
      <xdr:rowOff>153591</xdr:rowOff>
    </xdr:to>
    <xdr:sp macro="" textlink="">
      <xdr:nvSpPr>
        <xdr:cNvPr id="32" name="TextBox 31">
          <a:extLst>
            <a:ext uri="{FF2B5EF4-FFF2-40B4-BE49-F238E27FC236}">
              <a16:creationId xmlns:a16="http://schemas.microsoft.com/office/drawing/2014/main" id="{C74EA8F3-FDEA-4305-BF48-561498C0DC73}"/>
            </a:ext>
          </a:extLst>
        </xdr:cNvPr>
        <xdr:cNvSpPr txBox="1"/>
      </xdr:nvSpPr>
      <xdr:spPr>
        <a:xfrm>
          <a:off x="7496176" y="1879992"/>
          <a:ext cx="1302543" cy="631037"/>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Active Users</a:t>
          </a:r>
        </a:p>
      </xdr:txBody>
    </xdr:sp>
    <xdr:clientData/>
  </xdr:twoCellAnchor>
  <xdr:twoCellAnchor>
    <xdr:from>
      <xdr:col>7</xdr:col>
      <xdr:colOff>82153</xdr:colOff>
      <xdr:row>14</xdr:row>
      <xdr:rowOff>37501</xdr:rowOff>
    </xdr:from>
    <xdr:to>
      <xdr:col>9</xdr:col>
      <xdr:colOff>165497</xdr:colOff>
      <xdr:row>17</xdr:row>
      <xdr:rowOff>13689</xdr:rowOff>
    </xdr:to>
    <xdr:sp macro="" textlink="'Pivot Sheet'!E3">
      <xdr:nvSpPr>
        <xdr:cNvPr id="33" name="TextBox 32">
          <a:extLst>
            <a:ext uri="{FF2B5EF4-FFF2-40B4-BE49-F238E27FC236}">
              <a16:creationId xmlns:a16="http://schemas.microsoft.com/office/drawing/2014/main" id="{728E84EF-ED13-467E-870F-A79127742139}"/>
            </a:ext>
          </a:extLst>
        </xdr:cNvPr>
        <xdr:cNvSpPr txBox="1"/>
      </xdr:nvSpPr>
      <xdr:spPr>
        <a:xfrm>
          <a:off x="4332684" y="2394939"/>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6322A-60FA-48E0-8F02-ECC1121A7275}" type="TxLink">
            <a:rPr lang="en-US" sz="2000" b="0" i="0" u="none" strike="noStrike">
              <a:solidFill>
                <a:sysClr val="windowText" lastClr="000000"/>
              </a:solidFill>
              <a:latin typeface="Congenial Light" panose="02000503040000020004" pitchFamily="2" charset="0"/>
              <a:ea typeface="+mn-ea"/>
              <a:cs typeface="Arial"/>
            </a:rPr>
            <a:pPr marL="0" indent="0" algn="ctr"/>
            <a:t>3.43B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351239</xdr:colOff>
      <xdr:row>14</xdr:row>
      <xdr:rowOff>37501</xdr:rowOff>
    </xdr:from>
    <xdr:to>
      <xdr:col>14</xdr:col>
      <xdr:colOff>309562</xdr:colOff>
      <xdr:row>17</xdr:row>
      <xdr:rowOff>13689</xdr:rowOff>
    </xdr:to>
    <xdr:sp macro="" textlink="'Pivot Sheet'!E5">
      <xdr:nvSpPr>
        <xdr:cNvPr id="34" name="TextBox 33">
          <a:extLst>
            <a:ext uri="{FF2B5EF4-FFF2-40B4-BE49-F238E27FC236}">
              <a16:creationId xmlns:a16="http://schemas.microsoft.com/office/drawing/2014/main" id="{368D70FD-7209-46D4-AE18-8900B248AD65}"/>
            </a:ext>
          </a:extLst>
        </xdr:cNvPr>
        <xdr:cNvSpPr txBox="1"/>
      </xdr:nvSpPr>
      <xdr:spPr>
        <a:xfrm>
          <a:off x="7637864" y="2394939"/>
          <a:ext cx="1172761"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F4D97D-6447-4CB5-8796-2BF05F51BDF0}" type="TxLink">
            <a:rPr lang="en-US" sz="2000" b="0" i="0" u="none" strike="noStrike">
              <a:solidFill>
                <a:sysClr val="windowText" lastClr="000000"/>
              </a:solidFill>
              <a:latin typeface="Congenial Light" panose="02000503040000020004" pitchFamily="2" charset="0"/>
              <a:ea typeface="+mn-ea"/>
              <a:cs typeface="Arial"/>
            </a:rPr>
            <a:pPr marL="0" indent="0" algn="ctr"/>
            <a:t>2.637B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9</xdr:col>
      <xdr:colOff>408389</xdr:colOff>
      <xdr:row>14</xdr:row>
      <xdr:rowOff>37501</xdr:rowOff>
    </xdr:from>
    <xdr:to>
      <xdr:col>11</xdr:col>
      <xdr:colOff>491734</xdr:colOff>
      <xdr:row>17</xdr:row>
      <xdr:rowOff>13689</xdr:rowOff>
    </xdr:to>
    <xdr:sp macro="" textlink="'Pivot Sheet'!E4">
      <xdr:nvSpPr>
        <xdr:cNvPr id="35" name="TextBox 34">
          <a:extLst>
            <a:ext uri="{FF2B5EF4-FFF2-40B4-BE49-F238E27FC236}">
              <a16:creationId xmlns:a16="http://schemas.microsoft.com/office/drawing/2014/main" id="{1C83E020-B318-4DA8-B9DB-3006C7D29CB5}"/>
            </a:ext>
          </a:extLst>
        </xdr:cNvPr>
        <xdr:cNvSpPr txBox="1"/>
      </xdr:nvSpPr>
      <xdr:spPr>
        <a:xfrm>
          <a:off x="5873358" y="2394939"/>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4204D3-572C-48E1-9C8E-6D90DBA19133}" type="TxLink">
            <a:rPr lang="en-US" sz="2000" b="0" i="0" u="none" strike="noStrike">
              <a:solidFill>
                <a:sysClr val="windowText" lastClr="000000"/>
              </a:solidFill>
              <a:latin typeface="Congenial Light" panose="02000503040000020004" pitchFamily="2" charset="0"/>
              <a:ea typeface="+mn-ea"/>
              <a:cs typeface="Arial"/>
            </a:rPr>
            <a:pPr marL="0" indent="0" algn="ctr"/>
            <a:t>3.426B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82153</xdr:colOff>
      <xdr:row>16</xdr:row>
      <xdr:rowOff>157159</xdr:rowOff>
    </xdr:from>
    <xdr:to>
      <xdr:col>9</xdr:col>
      <xdr:colOff>165497</xdr:colOff>
      <xdr:row>19</xdr:row>
      <xdr:rowOff>133347</xdr:rowOff>
    </xdr:to>
    <xdr:sp macro="" textlink="">
      <xdr:nvSpPr>
        <xdr:cNvPr id="36" name="TextBox 35">
          <a:extLst>
            <a:ext uri="{FF2B5EF4-FFF2-40B4-BE49-F238E27FC236}">
              <a16:creationId xmlns:a16="http://schemas.microsoft.com/office/drawing/2014/main" id="{39F21CD8-3771-4AE7-BE68-C926012E219C}"/>
            </a:ext>
          </a:extLst>
        </xdr:cNvPr>
        <xdr:cNvSpPr txBox="1"/>
      </xdr:nvSpPr>
      <xdr:spPr>
        <a:xfrm>
          <a:off x="4332684" y="2847972"/>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i="0" u="none" strike="noStrike">
              <a:solidFill>
                <a:sysClr val="windowText" lastClr="000000"/>
              </a:solidFill>
              <a:latin typeface="Congenial Light" panose="02000503040000020004" pitchFamily="2" charset="0"/>
              <a:ea typeface="+mn-ea"/>
              <a:cs typeface="Arial"/>
            </a:rPr>
            <a:t>100%</a:t>
          </a:r>
        </a:p>
      </xdr:txBody>
    </xdr:sp>
    <xdr:clientData/>
  </xdr:twoCellAnchor>
  <xdr:twoCellAnchor>
    <xdr:from>
      <xdr:col>9</xdr:col>
      <xdr:colOff>429820</xdr:colOff>
      <xdr:row>16</xdr:row>
      <xdr:rowOff>157159</xdr:rowOff>
    </xdr:from>
    <xdr:to>
      <xdr:col>11</xdr:col>
      <xdr:colOff>513165</xdr:colOff>
      <xdr:row>19</xdr:row>
      <xdr:rowOff>133347</xdr:rowOff>
    </xdr:to>
    <xdr:sp macro="" textlink="'Pivot Sheet'!F4">
      <xdr:nvSpPr>
        <xdr:cNvPr id="37" name="TextBox 36">
          <a:extLst>
            <a:ext uri="{FF2B5EF4-FFF2-40B4-BE49-F238E27FC236}">
              <a16:creationId xmlns:a16="http://schemas.microsoft.com/office/drawing/2014/main" id="{DB82818A-B5DC-4CD3-B10B-36F535CD4A77}"/>
            </a:ext>
          </a:extLst>
        </xdr:cNvPr>
        <xdr:cNvSpPr txBox="1"/>
      </xdr:nvSpPr>
      <xdr:spPr>
        <a:xfrm>
          <a:off x="5894789" y="2847972"/>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42E178-987D-472F-AA1B-7E2A7B74C4FB}" type="TxLink">
            <a:rPr lang="en-US" sz="1600" b="0" i="0" u="none" strike="noStrike">
              <a:solidFill>
                <a:sysClr val="windowText" lastClr="000000"/>
              </a:solidFill>
              <a:latin typeface="Congenial Light" panose="02000503040000020004" pitchFamily="2" charset="0"/>
              <a:ea typeface="+mn-ea"/>
              <a:cs typeface="Arial"/>
            </a:rPr>
            <a:pPr marL="0" indent="0" algn="ctr"/>
            <a:t>99.90%</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420295</xdr:colOff>
      <xdr:row>16</xdr:row>
      <xdr:rowOff>157159</xdr:rowOff>
    </xdr:from>
    <xdr:to>
      <xdr:col>14</xdr:col>
      <xdr:colOff>309562</xdr:colOff>
      <xdr:row>19</xdr:row>
      <xdr:rowOff>133347</xdr:rowOff>
    </xdr:to>
    <xdr:sp macro="" textlink="'Pivot Sheet'!F5">
      <xdr:nvSpPr>
        <xdr:cNvPr id="38" name="TextBox 37">
          <a:extLst>
            <a:ext uri="{FF2B5EF4-FFF2-40B4-BE49-F238E27FC236}">
              <a16:creationId xmlns:a16="http://schemas.microsoft.com/office/drawing/2014/main" id="{4FB5D014-4D79-4D36-A413-22F72A9C82C6}"/>
            </a:ext>
          </a:extLst>
        </xdr:cNvPr>
        <xdr:cNvSpPr txBox="1"/>
      </xdr:nvSpPr>
      <xdr:spPr>
        <a:xfrm>
          <a:off x="7706920" y="2847972"/>
          <a:ext cx="1103705"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15</xdr:col>
      <xdr:colOff>357187</xdr:colOff>
      <xdr:row>14</xdr:row>
      <xdr:rowOff>37501</xdr:rowOff>
    </xdr:from>
    <xdr:to>
      <xdr:col>17</xdr:col>
      <xdr:colOff>35719</xdr:colOff>
      <xdr:row>17</xdr:row>
      <xdr:rowOff>13689</xdr:rowOff>
    </xdr:to>
    <xdr:sp macro="" textlink="'Pivot Sheet'!F5">
      <xdr:nvSpPr>
        <xdr:cNvPr id="39" name="TextBox 38">
          <a:extLst>
            <a:ext uri="{FF2B5EF4-FFF2-40B4-BE49-F238E27FC236}">
              <a16:creationId xmlns:a16="http://schemas.microsoft.com/office/drawing/2014/main" id="{C31AD70B-F61F-4358-9B7E-A08CD23DF3C3}"/>
            </a:ext>
          </a:extLst>
        </xdr:cNvPr>
        <xdr:cNvSpPr txBox="1"/>
      </xdr:nvSpPr>
      <xdr:spPr>
        <a:xfrm>
          <a:off x="9465468" y="2394939"/>
          <a:ext cx="892970"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602455</xdr:colOff>
      <xdr:row>27</xdr:row>
      <xdr:rowOff>13094</xdr:rowOff>
    </xdr:from>
    <xdr:to>
      <xdr:col>7</xdr:col>
      <xdr:colOff>309562</xdr:colOff>
      <xdr:row>43</xdr:row>
      <xdr:rowOff>17856</xdr:rowOff>
    </xdr:to>
    <xdr:grpSp>
      <xdr:nvGrpSpPr>
        <xdr:cNvPr id="40" name="Group 39">
          <a:extLst>
            <a:ext uri="{FF2B5EF4-FFF2-40B4-BE49-F238E27FC236}">
              <a16:creationId xmlns:a16="http://schemas.microsoft.com/office/drawing/2014/main" id="{A8AB77F0-2532-3F7E-CEFF-257664D635E0}"/>
            </a:ext>
          </a:extLst>
        </xdr:cNvPr>
        <xdr:cNvGrpSpPr/>
      </xdr:nvGrpSpPr>
      <xdr:grpSpPr>
        <a:xfrm>
          <a:off x="1816893" y="4537469"/>
          <a:ext cx="2743200" cy="2743200"/>
          <a:chOff x="269081" y="4471988"/>
          <a:chExt cx="2743200" cy="2743201"/>
        </a:xfrm>
        <a:solidFill>
          <a:srgbClr val="98D2EB"/>
        </a:solidFill>
        <a:effectLst>
          <a:outerShdw blurRad="50800" dist="38100" dir="2700000" algn="tl" rotWithShape="0">
            <a:prstClr val="black">
              <a:alpha val="40000"/>
            </a:prstClr>
          </a:outerShdw>
        </a:effectLst>
      </xdr:grpSpPr>
      <xdr:graphicFrame macro="">
        <xdr:nvGraphicFramePr>
          <xdr:cNvPr id="10" name="Chart 9">
            <a:extLst>
              <a:ext uri="{FF2B5EF4-FFF2-40B4-BE49-F238E27FC236}">
                <a16:creationId xmlns:a16="http://schemas.microsoft.com/office/drawing/2014/main" id="{8BDFAE8D-2049-45D3-8D38-C52A3BCCE582}"/>
              </a:ext>
            </a:extLst>
          </xdr:cNvPr>
          <xdr:cNvGraphicFramePr>
            <a:graphicFrameLocks/>
          </xdr:cNvGraphicFramePr>
        </xdr:nvGraphicFramePr>
        <xdr:xfrm>
          <a:off x="269081" y="4471989"/>
          <a:ext cx="27432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1D1706BF-8127-4A99-A11D-43769286F686}"/>
              </a:ext>
            </a:extLst>
          </xdr:cNvPr>
          <xdr:cNvGraphicFramePr>
            <a:graphicFrameLocks/>
          </xdr:cNvGraphicFramePr>
        </xdr:nvGraphicFramePr>
        <xdr:xfrm>
          <a:off x="269081" y="4471988"/>
          <a:ext cx="2743200" cy="27432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381000</xdr:colOff>
      <xdr:row>28</xdr:row>
      <xdr:rowOff>71437</xdr:rowOff>
    </xdr:from>
    <xdr:to>
      <xdr:col>7</xdr:col>
      <xdr:colOff>535780</xdr:colOff>
      <xdr:row>28</xdr:row>
      <xdr:rowOff>202405</xdr:rowOff>
    </xdr:to>
    <xdr:sp macro="" textlink="">
      <xdr:nvSpPr>
        <xdr:cNvPr id="41" name="Rectangle: Rounded Corners 40">
          <a:extLst>
            <a:ext uri="{FF2B5EF4-FFF2-40B4-BE49-F238E27FC236}">
              <a16:creationId xmlns:a16="http://schemas.microsoft.com/office/drawing/2014/main" id="{DB99CA9A-649A-B77F-1B34-A71D9D0198EA}"/>
            </a:ext>
          </a:extLst>
        </xdr:cNvPr>
        <xdr:cNvSpPr/>
      </xdr:nvSpPr>
      <xdr:spPr>
        <a:xfrm>
          <a:off x="4631531" y="4762500"/>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366713</xdr:colOff>
      <xdr:row>32</xdr:row>
      <xdr:rowOff>71438</xdr:rowOff>
    </xdr:from>
    <xdr:to>
      <xdr:col>9</xdr:col>
      <xdr:colOff>261936</xdr:colOff>
      <xdr:row>38</xdr:row>
      <xdr:rowOff>128582</xdr:rowOff>
    </xdr:to>
    <xdr:sp macro="" textlink="">
      <xdr:nvSpPr>
        <xdr:cNvPr id="45" name="Flowchart: Connector 44">
          <a:extLst>
            <a:ext uri="{FF2B5EF4-FFF2-40B4-BE49-F238E27FC236}">
              <a16:creationId xmlns:a16="http://schemas.microsoft.com/office/drawing/2014/main" id="{4C861EC9-AD01-4B2F-A2FA-E26D866FE374}"/>
            </a:ext>
          </a:extLst>
        </xdr:cNvPr>
        <xdr:cNvSpPr/>
      </xdr:nvSpPr>
      <xdr:spPr>
        <a:xfrm>
          <a:off x="4617244" y="5500688"/>
          <a:ext cx="1109661" cy="1057269"/>
        </a:xfrm>
        <a:prstGeom prst="flowChartConnector">
          <a:avLst/>
        </a:prstGeom>
        <a:solidFill>
          <a:srgbClr val="B2B1C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440532</xdr:colOff>
      <xdr:row>34</xdr:row>
      <xdr:rowOff>50003</xdr:rowOff>
    </xdr:from>
    <xdr:to>
      <xdr:col>9</xdr:col>
      <xdr:colOff>214312</xdr:colOff>
      <xdr:row>37</xdr:row>
      <xdr:rowOff>26190</xdr:rowOff>
    </xdr:to>
    <xdr:sp macro="" textlink="'Pivot Sheet'!E28">
      <xdr:nvSpPr>
        <xdr:cNvPr id="46" name="TextBox 45">
          <a:extLst>
            <a:ext uri="{FF2B5EF4-FFF2-40B4-BE49-F238E27FC236}">
              <a16:creationId xmlns:a16="http://schemas.microsoft.com/office/drawing/2014/main" id="{36B96CAF-13E3-46EC-80C7-8EE8EA1DD491}"/>
            </a:ext>
          </a:extLst>
        </xdr:cNvPr>
        <xdr:cNvSpPr txBox="1"/>
      </xdr:nvSpPr>
      <xdr:spPr>
        <a:xfrm>
          <a:off x="4691063"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AFDEAC-FA86-4ED4-BFAD-B4BC3DC1A0BC}" type="TxLink">
            <a:rPr lang="en-US" sz="2000" b="0" i="0" u="none" strike="noStrike">
              <a:solidFill>
                <a:srgbClr val="000000"/>
              </a:solidFill>
              <a:latin typeface="Congenial Light" panose="02000503040000020004" pitchFamily="2" charset="0"/>
              <a:ea typeface="+mn-ea"/>
              <a:cs typeface="Arial"/>
            </a:rPr>
            <a:pPr marL="0" indent="0" algn="ctr"/>
            <a:t>38.9%</a:t>
          </a:fld>
          <a:endParaRPr lang="en-US" sz="4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595311</xdr:colOff>
      <xdr:row>45</xdr:row>
      <xdr:rowOff>59530</xdr:rowOff>
    </xdr:from>
    <xdr:to>
      <xdr:col>10</xdr:col>
      <xdr:colOff>595311</xdr:colOff>
      <xdr:row>61</xdr:row>
      <xdr:rowOff>71437</xdr:rowOff>
    </xdr:to>
    <xdr:graphicFrame macro="">
      <xdr:nvGraphicFramePr>
        <xdr:cNvPr id="47" name="Chart 46">
          <a:extLst>
            <a:ext uri="{FF2B5EF4-FFF2-40B4-BE49-F238E27FC236}">
              <a16:creationId xmlns:a16="http://schemas.microsoft.com/office/drawing/2014/main" id="{6C87866C-3038-4F37-9608-CA065B65C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45</xdr:row>
      <xdr:rowOff>65483</xdr:rowOff>
    </xdr:from>
    <xdr:to>
      <xdr:col>20</xdr:col>
      <xdr:colOff>11906</xdr:colOff>
      <xdr:row>61</xdr:row>
      <xdr:rowOff>65483</xdr:rowOff>
    </xdr:to>
    <xdr:graphicFrame macro="">
      <xdr:nvGraphicFramePr>
        <xdr:cNvPr id="48" name="Chart 47">
          <a:extLst>
            <a:ext uri="{FF2B5EF4-FFF2-40B4-BE49-F238E27FC236}">
              <a16:creationId xmlns:a16="http://schemas.microsoft.com/office/drawing/2014/main" id="{0BE83164-07A5-462A-9427-7BDEB1ABD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378619</xdr:colOff>
      <xdr:row>30</xdr:row>
      <xdr:rowOff>57151</xdr:rowOff>
    </xdr:from>
    <xdr:to>
      <xdr:col>7</xdr:col>
      <xdr:colOff>533399</xdr:colOff>
      <xdr:row>30</xdr:row>
      <xdr:rowOff>188119</xdr:rowOff>
    </xdr:to>
    <xdr:sp macro="" textlink="">
      <xdr:nvSpPr>
        <xdr:cNvPr id="28" name="Rectangle: Rounded Corners 27">
          <a:extLst>
            <a:ext uri="{FF2B5EF4-FFF2-40B4-BE49-F238E27FC236}">
              <a16:creationId xmlns:a16="http://schemas.microsoft.com/office/drawing/2014/main" id="{F25A253D-C0EC-4F12-AB5C-D126746286F0}"/>
            </a:ext>
          </a:extLst>
        </xdr:cNvPr>
        <xdr:cNvSpPr/>
      </xdr:nvSpPr>
      <xdr:spPr>
        <a:xfrm>
          <a:off x="4629150" y="5117307"/>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607218</xdr:colOff>
      <xdr:row>27</xdr:row>
      <xdr:rowOff>13094</xdr:rowOff>
    </xdr:from>
    <xdr:to>
      <xdr:col>16</xdr:col>
      <xdr:colOff>314324</xdr:colOff>
      <xdr:row>43</xdr:row>
      <xdr:rowOff>17856</xdr:rowOff>
    </xdr:to>
    <xdr:grpSp>
      <xdr:nvGrpSpPr>
        <xdr:cNvPr id="43" name="Group 42">
          <a:extLst>
            <a:ext uri="{FF2B5EF4-FFF2-40B4-BE49-F238E27FC236}">
              <a16:creationId xmlns:a16="http://schemas.microsoft.com/office/drawing/2014/main" id="{9CB5E426-0BAC-40A7-4512-BD3F5670982F}"/>
            </a:ext>
          </a:extLst>
        </xdr:cNvPr>
        <xdr:cNvGrpSpPr/>
      </xdr:nvGrpSpPr>
      <xdr:grpSpPr>
        <a:xfrm>
          <a:off x="7286624" y="4537469"/>
          <a:ext cx="2743200" cy="2743200"/>
          <a:chOff x="10798968" y="4555331"/>
          <a:chExt cx="2743200" cy="2743200"/>
        </a:xfrm>
        <a:effectLst>
          <a:outerShdw blurRad="50800" dist="38100" dir="2700000" algn="tl" rotWithShape="0">
            <a:prstClr val="black">
              <a:alpha val="40000"/>
            </a:prstClr>
          </a:outerShdw>
        </a:effectLst>
      </xdr:grpSpPr>
      <xdr:graphicFrame macro="">
        <xdr:nvGraphicFramePr>
          <xdr:cNvPr id="49" name="Chart 48">
            <a:extLst>
              <a:ext uri="{FF2B5EF4-FFF2-40B4-BE49-F238E27FC236}">
                <a16:creationId xmlns:a16="http://schemas.microsoft.com/office/drawing/2014/main" id="{732773C8-FEF6-4F15-B27A-0763D7CB0C93}"/>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0" name="Chart 49">
            <a:extLst>
              <a:ext uri="{FF2B5EF4-FFF2-40B4-BE49-F238E27FC236}">
                <a16:creationId xmlns:a16="http://schemas.microsoft.com/office/drawing/2014/main" id="{61FD1669-2F44-415D-8F08-20F4FDAA6BA9}"/>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16</xdr:col>
      <xdr:colOff>371474</xdr:colOff>
      <xdr:row>28</xdr:row>
      <xdr:rowOff>83344</xdr:rowOff>
    </xdr:from>
    <xdr:to>
      <xdr:col>16</xdr:col>
      <xdr:colOff>526254</xdr:colOff>
      <xdr:row>29</xdr:row>
      <xdr:rowOff>11906</xdr:rowOff>
    </xdr:to>
    <xdr:sp macro="" textlink="">
      <xdr:nvSpPr>
        <xdr:cNvPr id="51" name="Rectangle: Rounded Corners 50">
          <a:extLst>
            <a:ext uri="{FF2B5EF4-FFF2-40B4-BE49-F238E27FC236}">
              <a16:creationId xmlns:a16="http://schemas.microsoft.com/office/drawing/2014/main" id="{DB360470-5C7B-4433-B91D-52F51DE0D2D4}"/>
            </a:ext>
          </a:extLst>
        </xdr:cNvPr>
        <xdr:cNvSpPr/>
      </xdr:nvSpPr>
      <xdr:spPr>
        <a:xfrm>
          <a:off x="10086974" y="4774407"/>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30</xdr:row>
      <xdr:rowOff>69058</xdr:rowOff>
    </xdr:from>
    <xdr:to>
      <xdr:col>16</xdr:col>
      <xdr:colOff>523873</xdr:colOff>
      <xdr:row>30</xdr:row>
      <xdr:rowOff>200026</xdr:rowOff>
    </xdr:to>
    <xdr:sp macro="" textlink="">
      <xdr:nvSpPr>
        <xdr:cNvPr id="52" name="Rectangle: Rounded Corners 51">
          <a:extLst>
            <a:ext uri="{FF2B5EF4-FFF2-40B4-BE49-F238E27FC236}">
              <a16:creationId xmlns:a16="http://schemas.microsoft.com/office/drawing/2014/main" id="{EE52B691-7495-4176-8BF1-429408448042}"/>
            </a:ext>
          </a:extLst>
        </xdr:cNvPr>
        <xdr:cNvSpPr/>
      </xdr:nvSpPr>
      <xdr:spPr>
        <a:xfrm>
          <a:off x="10084593" y="5129214"/>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32</xdr:row>
      <xdr:rowOff>71438</xdr:rowOff>
    </xdr:from>
    <xdr:to>
      <xdr:col>18</xdr:col>
      <xdr:colOff>264316</xdr:colOff>
      <xdr:row>38</xdr:row>
      <xdr:rowOff>128582</xdr:rowOff>
    </xdr:to>
    <xdr:sp macro="" textlink="">
      <xdr:nvSpPr>
        <xdr:cNvPr id="53" name="Flowchart: Connector 52">
          <a:extLst>
            <a:ext uri="{FF2B5EF4-FFF2-40B4-BE49-F238E27FC236}">
              <a16:creationId xmlns:a16="http://schemas.microsoft.com/office/drawing/2014/main" id="{A89B1F6E-CD84-4D89-8323-99A83BF4C831}"/>
            </a:ext>
          </a:extLst>
        </xdr:cNvPr>
        <xdr:cNvSpPr/>
      </xdr:nvSpPr>
      <xdr:spPr>
        <a:xfrm>
          <a:off x="10084593" y="5500688"/>
          <a:ext cx="1109661" cy="1057269"/>
        </a:xfrm>
        <a:prstGeom prst="flowChartConnector">
          <a:avLst/>
        </a:prstGeom>
        <a:solidFill>
          <a:srgbClr val="B2B1C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442912</xdr:colOff>
      <xdr:row>34</xdr:row>
      <xdr:rowOff>50003</xdr:rowOff>
    </xdr:from>
    <xdr:to>
      <xdr:col>18</xdr:col>
      <xdr:colOff>216692</xdr:colOff>
      <xdr:row>37</xdr:row>
      <xdr:rowOff>26190</xdr:rowOff>
    </xdr:to>
    <xdr:sp macro="" textlink="'Pivot Sheet'!E68">
      <xdr:nvSpPr>
        <xdr:cNvPr id="54" name="TextBox 53">
          <a:extLst>
            <a:ext uri="{FF2B5EF4-FFF2-40B4-BE49-F238E27FC236}">
              <a16:creationId xmlns:a16="http://schemas.microsoft.com/office/drawing/2014/main" id="{B42C88C8-3566-49E7-BE3D-6B9FD361022E}"/>
            </a:ext>
          </a:extLst>
        </xdr:cNvPr>
        <xdr:cNvSpPr txBox="1"/>
      </xdr:nvSpPr>
      <xdr:spPr>
        <a:xfrm>
          <a:off x="10158412"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BF84F0-14A4-48EA-8955-F3EA2E87035D}" type="TxLink">
            <a:rPr lang="en-US" sz="2000" b="0" i="0" u="none" strike="noStrike">
              <a:solidFill>
                <a:srgbClr val="000000"/>
              </a:solidFill>
              <a:latin typeface="Congenial Light" panose="02000503040000020004" pitchFamily="2" charset="0"/>
              <a:ea typeface="+mn-ea"/>
              <a:cs typeface="Arial"/>
            </a:rPr>
            <a:pPr marL="0" indent="0" algn="ctr"/>
            <a:t>48.7%</a:t>
          </a:fld>
          <a:endParaRPr lang="en-US" sz="2000" b="0" i="0" u="none" strike="noStrike">
            <a:solidFill>
              <a:srgbClr val="000000"/>
            </a:solidFill>
            <a:latin typeface="Congenial Light" panose="02000503040000020004" pitchFamily="2" charset="0"/>
            <a:ea typeface="+mn-ea"/>
            <a:cs typeface="Aria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51.533466898145" createdVersion="8" refreshedVersion="8" minRefreshableVersion="3" recordCount="31" xr:uid="{B41E6282-4BBA-4F2B-9839-0EADAF245E87}">
  <cacheSource type="worksheet">
    <worksheetSource name="Table1"/>
  </cacheSource>
  <cacheFields count="28">
    <cacheField name="Date" numFmtId="164">
      <sharedItems containsSemiMixedTypes="0" containsNonDate="0" containsDate="1" containsString="0" minDate="2023-07-06T00:00:00" maxDate="2023-08-06T00:00:00" count="31">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sharedItems>
      <fieldGroup par="27"/>
    </cacheField>
    <cacheField name="Day of Week" numFmtId="164">
      <sharedItems count="7">
        <s v="Thursday"/>
        <s v="Friday"/>
        <s v="Saturday"/>
        <s v="Sunday"/>
        <s v="Monday"/>
        <s v="Tuesday"/>
        <s v="Wednesday"/>
      </sharedItems>
    </cacheField>
    <cacheField name="Total Ribbon App Installs" numFmtId="3">
      <sharedItems containsSemiMixedTypes="0" containsString="0" containsNumber="1" minValue="150000" maxValue="150150000"/>
    </cacheField>
    <cacheField name="Percentage growth of Installs" numFmtId="0">
      <sharedItems containsMixedTypes="1" containsNumber="1" minValue="3.0377462529450096E-3" maxValue="45.235568888888885"/>
    </cacheField>
    <cacheField name="Total Ribbon User Sign Ups" numFmtId="3">
      <sharedItems containsSemiMixedTypes="0" containsString="0" containsNumber="1" containsInteger="1" minValue="50000" maxValue="150000000"/>
    </cacheField>
    <cacheField name="Percentage growth of signups" numFmtId="0">
      <sharedItems containsMixedTypes="1" containsNumber="1" minValue="5.0251256281407036E-3" maxValue="134.70670000000001"/>
    </cacheField>
    <cacheField name="Percentage of Signups to installs" numFmtId="10">
      <sharedItems containsSemiMixedTypes="0" containsString="0" containsNumber="1" minValue="0.33333333333333331" maxValue="0.99952023028946102"/>
    </cacheField>
    <cacheField name="Average daily active users" numFmtId="166">
      <sharedItems containsSemiMixedTypes="0" containsString="0" containsNumber="1" minValue="85071135.845376357" maxValue="85071135.845376357"/>
    </cacheField>
    <cacheField name="Daily Active Users on Ribbon" numFmtId="3">
      <sharedItems containsSemiMixedTypes="0" containsString="0" containsNumber="1" minValue="40000" maxValue="130200000"/>
    </cacheField>
    <cacheField name="% Growth of Daily Active Users" numFmtId="0">
      <sharedItems containsMixedTypes="1" containsNumber="1" minValue="-0.39047619047619048" maxValue="114.35070066666665"/>
    </cacheField>
    <cacheField name="Percentage of active users to sign ups" numFmtId="9">
      <sharedItems containsSemiMixedTypes="0" containsString="0" containsNumber="1" minValue="0.5" maxValue="0.97"/>
    </cacheField>
    <cacheField name="Number of Posts Made on Ribbon" numFmtId="3">
      <sharedItems containsSemiMixedTypes="0" containsString="0" containsNumber="1" containsInteger="1" minValue="64000" maxValue="4560000"/>
    </cacheField>
    <cacheField name="Number of Posts Not Seen" numFmtId="3">
      <sharedItems containsSemiMixedTypes="0" containsString="0" containsNumber="1" containsInteger="1" minValue="43520" maxValue="3483900"/>
    </cacheField>
    <cacheField name="Number of Posts Seen on Ribbon" numFmtId="3">
      <sharedItems containsSemiMixedTypes="0" containsString="0" containsNumber="1" containsInteger="1" minValue="20480" maxValue="3398400"/>
    </cacheField>
    <cacheField name="% of posts seen to posts made" numFmtId="9">
      <sharedItems containsSemiMixedTypes="0" containsString="0" containsNumber="1" minValue="0.02" maxValue="0.8"/>
    </cacheField>
    <cacheField name="Number of Posts Liked on Ribbon" numFmtId="3">
      <sharedItems containsSemiMixedTypes="0" containsString="0" containsNumber="1" containsInteger="1" minValue="6854428" maxValue="96854945"/>
    </cacheField>
    <cacheField name="Number of Posts Reposted on Ribbon" numFmtId="3">
      <sharedItems containsSemiMixedTypes="0" containsString="0" containsNumber="1" containsInteger="1" minValue="845495" maxValue="49382201"/>
    </cacheField>
    <cacheField name="Number of Ribbon Uninstalls" numFmtId="3">
      <sharedItems containsSemiMixedTypes="0" containsString="0" containsNumber="1" containsInteger="1" minValue="445" maxValue="49458"/>
    </cacheField>
    <cacheField name="Number of Ribbon App Crashes" numFmtId="3">
      <sharedItems containsSemiMixedTypes="0" containsString="0" containsNumber="1" containsInteger="1" minValue="1962" maxValue="96699"/>
    </cacheField>
    <cacheField name="Avg Time Spent in Ribbon App per User (minutes)" numFmtId="3">
      <sharedItems containsSemiMixedTypes="0" containsString="0" containsNumber="1" containsInteger="1" minValue="123" maxValue="537"/>
    </cacheField>
    <cacheField name="Avg Time for a month" numFmtId="167">
      <sharedItems containsSemiMixedTypes="0" containsString="0" containsNumber="1" minValue="318.16129032258067" maxValue="318.16129032258067"/>
    </cacheField>
    <cacheField name="Average time in hours" numFmtId="167">
      <sharedItems containsSemiMixedTypes="0" containsString="0" containsNumber="1" minValue="2.0499999999999998" maxValue="8.9499999999999993"/>
    </cacheField>
    <cacheField name="% of instantsnap to ribbon" numFmtId="168">
      <sharedItems containsSemiMixedTypes="0" containsString="0" containsNumber="1" minValue="1.5252322921560502E-6" maxValue="1.2716370030469045E-3"/>
    </cacheField>
    <cacheField name="Avg Users on Instantsnaps" numFmtId="166">
      <sharedItems containsSemiMixedTypes="0" containsString="0" containsNumber="1" minValue="126104535464.25485" maxValue="126104535464.25485"/>
    </cacheField>
    <cacheField name="Daily Active Users on InstantSnaps" numFmtId="3">
      <sharedItems containsSemiMixedTypes="0" containsString="0" containsNumber="1" minValue="78676540365.119995" maxValue="186856783367.16"/>
    </cacheField>
    <cacheField name="Number of Posts Seen on InstantSnaps" numFmtId="3">
      <sharedItems containsSemiMixedTypes="0" containsString="0" containsNumber="1" minValue="29877416203.65432" maxValue="158828265862.086"/>
    </cacheField>
    <cacheField name="Days (Date)" numFmtId="0" databaseField="0">
      <fieldGroup base="0">
        <rangePr groupBy="days" startDate="2023-07-06T00:00:00" endDate="2023-08-06T00:00:00"/>
        <groupItems count="368">
          <s v="&lt;7/6/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6/2023"/>
        </groupItems>
      </fieldGroup>
    </cacheField>
    <cacheField name="Months (Date)" numFmtId="0" databaseField="0">
      <fieldGroup base="0">
        <rangePr groupBy="months" startDate="2023-07-06T00:00:00" endDate="2023-08-06T00:00:00"/>
        <groupItems count="14">
          <s v="&lt;7/6/2023"/>
          <s v="Jan"/>
          <s v="Feb"/>
          <s v="Mar"/>
          <s v="Apr"/>
          <s v="May"/>
          <s v="Jun"/>
          <s v="Jul"/>
          <s v="Aug"/>
          <s v="Sep"/>
          <s v="Oct"/>
          <s v="Nov"/>
          <s v="Dec"/>
          <s v="&gt;8/6/2023"/>
        </groupItems>
      </fieldGroup>
    </cacheField>
  </cacheFields>
  <extLst>
    <ext xmlns:x14="http://schemas.microsoft.com/office/spreadsheetml/2009/9/main" uri="{725AE2AE-9491-48be-B2B4-4EB974FC3084}">
      <x14:pivotCacheDefinition pivotCacheId="16147023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150000"/>
    <s v="-"/>
    <n v="50000"/>
    <s v="-"/>
    <n v="0.33333333333333331"/>
    <n v="85071135.845376357"/>
    <n v="40000"/>
    <s v="-"/>
    <n v="0.8"/>
    <n v="3080000"/>
    <n v="677600"/>
    <n v="2402400"/>
    <n v="0.78"/>
    <n v="29640232"/>
    <n v="48123838"/>
    <n v="7432"/>
    <n v="29505"/>
    <n v="358"/>
    <n v="318.16129032258067"/>
    <n v="5.9666666666666668"/>
    <n v="1.5252322921560502E-6"/>
    <n v="126104535464.25485"/>
    <n v="98345675456.400009"/>
    <n v="56057035010.148003"/>
  </r>
  <r>
    <x v="1"/>
    <x v="1"/>
    <n v="6935335.333333333"/>
    <n v="45.235568888888885"/>
    <n v="6785335"/>
    <n v="134.70670000000001"/>
    <n v="0.97837158174423289"/>
    <n v="85071135.845376357"/>
    <n v="4614028.0266666664"/>
    <n v="114.35070066666665"/>
    <n v="0.68000003340537596"/>
    <n v="330000"/>
    <n v="221100"/>
    <n v="108900"/>
    <n v="0.33"/>
    <n v="6854428"/>
    <n v="14084376"/>
    <n v="12576"/>
    <n v="31567"/>
    <n v="227"/>
    <n v="318.16129032258067"/>
    <n v="3.7833333333333332"/>
    <n v="7.4231560753198908E-5"/>
    <n v="126104535464.25485"/>
    <n v="93428391683.580002"/>
    <n v="53254183259.640594"/>
  </r>
  <r>
    <x v="2"/>
    <x v="2"/>
    <n v="20541006"/>
    <n v="1.961789879326191"/>
    <n v="20356006"/>
    <n v="2.0000001473766584"/>
    <n v="0.9909936251418261"/>
    <n v="85071135.845376357"/>
    <n v="10788683.18"/>
    <n v="1.3382352941176472"/>
    <n v="0.53"/>
    <n v="980000"/>
    <n v="333200"/>
    <n v="646800"/>
    <n v="0.66"/>
    <n v="80561077"/>
    <n v="49382201"/>
    <n v="39283"/>
    <n v="80350"/>
    <n v="361"/>
    <n v="318.16129032258067"/>
    <n v="6.0166666666666666"/>
    <n v="2.1312792969096044E-4"/>
    <n v="126104535464.25485"/>
    <n v="96378761947.272003"/>
    <n v="29877416203.65432"/>
  </r>
  <r>
    <x v="3"/>
    <x v="3"/>
    <n v="49955000"/>
    <n v="1.4319646272436706"/>
    <n v="49750000"/>
    <n v="1.4439961355876982"/>
    <n v="0.99589630667600837"/>
    <n v="85071135.845376357"/>
    <n v="30347500"/>
    <n v="1.8129012126575397"/>
    <n v="0.61"/>
    <n v="64000"/>
    <n v="43520"/>
    <n v="20480"/>
    <n v="0.32"/>
    <n v="80458157"/>
    <n v="18200684"/>
    <n v="3310"/>
    <n v="24649"/>
    <n v="537"/>
    <n v="318.16129032258067"/>
    <n v="8.9499999999999993"/>
    <n v="5.5212303735257607E-4"/>
    <n v="126104535464.25485"/>
    <n v="90478021419.888"/>
    <n v="43429450281.546242"/>
  </r>
  <r>
    <x v="4"/>
    <x v="4"/>
    <n v="99745000"/>
    <n v="0.99669702732459209"/>
    <n v="99500000"/>
    <n v="1"/>
    <n v="0.99754373652814676"/>
    <n v="85071135.845376357"/>
    <n v="96515000"/>
    <n v="2.180327868852459"/>
    <n v="0.97"/>
    <n v="2772000"/>
    <n v="2162160"/>
    <n v="609840"/>
    <n v="0.22"/>
    <n v="72600399"/>
    <n v="40230868"/>
    <n v="30473"/>
    <n v="83462"/>
    <n v="524"/>
    <n v="318.16129032258067"/>
    <n v="8.7333333333333325"/>
    <n v="9.6593203162606501E-4"/>
    <n v="126104535464.25485"/>
    <n v="103262959229.22"/>
    <n v="72284071460.453995"/>
  </r>
  <r>
    <x v="5"/>
    <x v="5"/>
    <n v="100048000"/>
    <n v="3.0377462529450096E-3"/>
    <n v="100000000"/>
    <n v="5.0251256281407036E-3"/>
    <n v="0.99952023028946102"/>
    <n v="85071135.845376357"/>
    <n v="72000000"/>
    <n v="-0.25400196860591617"/>
    <n v="0.72"/>
    <n v="1064000"/>
    <n v="946960"/>
    <n v="117040"/>
    <n v="0.11"/>
    <n v="72120652"/>
    <n v="30101844"/>
    <n v="43380"/>
    <n v="86094"/>
    <n v="231"/>
    <n v="318.16129032258067"/>
    <n v="3.85"/>
    <n v="1.2716370030469045E-3"/>
    <n v="126104535464.25485"/>
    <n v="78676540365.119995"/>
    <n v="66875059310.351997"/>
  </r>
  <r>
    <x v="6"/>
    <x v="6"/>
    <n v="102052000"/>
    <n v="2.0030385415000799E-2"/>
    <n v="102000000"/>
    <n v="0.02"/>
    <n v="0.99949045584603924"/>
    <n v="85071135.845376357"/>
    <n v="73440000"/>
    <n v="0.02"/>
    <n v="0.72"/>
    <n v="1740000"/>
    <n v="1531200"/>
    <n v="208800"/>
    <n v="0.12"/>
    <n v="65713793"/>
    <n v="16220690"/>
    <n v="31091"/>
    <n v="22757"/>
    <n v="516"/>
    <n v="318.16129032258067"/>
    <n v="8.6"/>
    <n v="1.2208078892479157E-3"/>
    <n v="126104535464.25485"/>
    <n v="83593824137.940002"/>
    <n v="81921947655.181198"/>
  </r>
  <r>
    <x v="7"/>
    <x v="0"/>
    <n v="104060000"/>
    <n v="1.9676243483714186E-2"/>
    <n v="104000000"/>
    <n v="1.9607843137254902E-2"/>
    <n v="0.99942340957140108"/>
    <n v="85071135.845376357"/>
    <n v="79040000"/>
    <n v="7.6252723311546838E-2"/>
    <n v="0.76"/>
    <n v="2340000"/>
    <n v="1544400"/>
    <n v="795600"/>
    <n v="0.34"/>
    <n v="68887291"/>
    <n v="9407922"/>
    <n v="25953"/>
    <n v="86873"/>
    <n v="256"/>
    <n v="318.16129032258067"/>
    <n v="4.2666666666666666"/>
    <n v="1.1756716468278416E-3"/>
    <n v="126104535464.25485"/>
    <n v="88511107910.759995"/>
    <n v="36289554243.411598"/>
  </r>
  <r>
    <x v="8"/>
    <x v="1"/>
    <n v="106065000"/>
    <n v="1.9267730155679414E-2"/>
    <n v="106000000"/>
    <n v="1.9230769230769232E-2"/>
    <n v="0.99938716824588691"/>
    <n v="85071135.845376357"/>
    <n v="94340000"/>
    <n v="0.19357287449392713"/>
    <n v="0.89"/>
    <n v="608000"/>
    <n v="121600"/>
    <n v="486400"/>
    <n v="0.8"/>
    <n v="89826015"/>
    <n v="2838001"/>
    <n v="28581"/>
    <n v="39677"/>
    <n v="326"/>
    <n v="318.16129032258067"/>
    <n v="5.4333333333333336"/>
    <n v="1.1352544776668876E-3"/>
    <n v="126104535464.25485"/>
    <n v="93428391683.580002"/>
    <n v="84085552515.222"/>
  </r>
  <r>
    <x v="9"/>
    <x v="2"/>
    <n v="108075000"/>
    <n v="1.895064347334182E-2"/>
    <n v="108000000"/>
    <n v="1.8867924528301886E-2"/>
    <n v="0.99930603747397639"/>
    <n v="85071135.845376357"/>
    <n v="83160000"/>
    <n v="-0.11850752596989612"/>
    <n v="0.77"/>
    <n v="1035000"/>
    <n v="786600"/>
    <n v="248400"/>
    <n v="0.24"/>
    <n v="20019413"/>
    <n v="26200531"/>
    <n v="27221"/>
    <n v="7047"/>
    <n v="207"/>
    <n v="318.16129032258067"/>
    <n v="3.45"/>
    <n v="9.5559118825950813E-4"/>
    <n v="126104535464.25485"/>
    <n v="113097526774.86"/>
    <n v="59941689190.675804"/>
  </r>
  <r>
    <x v="10"/>
    <x v="3"/>
    <n v="110090000"/>
    <n v="1.864445986583391E-2"/>
    <n v="110000000"/>
    <n v="1.8518518518518517E-2"/>
    <n v="0.99918248705604507"/>
    <n v="85071135.845376357"/>
    <n v="103400000"/>
    <n v="0.24338624338624337"/>
    <n v="0.94"/>
    <n v="2184000"/>
    <n v="1943760"/>
    <n v="240240"/>
    <n v="0.11"/>
    <n v="14148706"/>
    <n v="18440975"/>
    <n v="49458"/>
    <n v="93022"/>
    <n v="483"/>
    <n v="318.16129032258067"/>
    <n v="8.0500000000000007"/>
    <n v="8.6109140022286963E-4"/>
    <n v="126104535464.25485"/>
    <n v="127849378093.32001"/>
    <n v="111228958941.1884"/>
  </r>
  <r>
    <x v="11"/>
    <x v="4"/>
    <n v="112085000"/>
    <n v="1.8121536924334634E-2"/>
    <n v="112000000"/>
    <n v="1.8181818181818181E-2"/>
    <n v="0.99924164696435736"/>
    <n v="85071135.845376357"/>
    <n v="101920000"/>
    <n v="-1.4313346228239845E-2"/>
    <n v="0.91"/>
    <n v="1300000"/>
    <n v="988000"/>
    <n v="312000"/>
    <n v="0.24"/>
    <n v="11157797"/>
    <n v="29468853"/>
    <n v="23053"/>
    <n v="78103"/>
    <n v="193"/>
    <n v="318.16129032258067"/>
    <n v="3.2166666666666668"/>
    <n v="9.4975367481283832E-4"/>
    <n v="126104535464.25485"/>
    <n v="118014810547.68001"/>
    <n v="107393477598.38881"/>
  </r>
  <r>
    <x v="12"/>
    <x v="5"/>
    <n v="114080000"/>
    <n v="1.7798991836552615E-2"/>
    <n v="114000000"/>
    <n v="1.7857142857142856E-2"/>
    <n v="0.99929873772791022"/>
    <n v="85071135.845376357"/>
    <n v="75240000"/>
    <n v="-0.26177394034536894"/>
    <n v="0.66"/>
    <n v="2016000"/>
    <n v="1451520"/>
    <n v="564480"/>
    <n v="0.28000000000000003"/>
    <n v="91602470"/>
    <n v="1770181"/>
    <n v="6350"/>
    <n v="34440"/>
    <n v="429"/>
    <n v="318.16129032258067"/>
    <n v="7.15"/>
    <n v="1.0086869558792013E-3"/>
    <n v="126104535464.25485"/>
    <n v="113097526774.86"/>
    <n v="53155837584.184196"/>
  </r>
  <r>
    <x v="13"/>
    <x v="6"/>
    <n v="116075000"/>
    <n v="1.7487727910238428E-2"/>
    <n v="116000000"/>
    <n v="1.7543859649122806E-2"/>
    <n v="0.99935386603489118"/>
    <n v="85071135.845376357"/>
    <n v="71920000"/>
    <n v="-4.4125465178096755E-2"/>
    <n v="0.62"/>
    <n v="2070000"/>
    <n v="1490400"/>
    <n v="579600"/>
    <n v="0.28000000000000003"/>
    <n v="29411944"/>
    <n v="39163260"/>
    <n v="34336"/>
    <n v="46365"/>
    <n v="128"/>
    <n v="318.16129032258067"/>
    <n v="2.1333333333333333"/>
    <n v="1.0729778079515973E-3"/>
    <n v="126104535464.25485"/>
    <n v="108180243002.04001"/>
    <n v="95198613841.795212"/>
  </r>
  <r>
    <x v="14"/>
    <x v="0"/>
    <n v="118070000"/>
    <n v="1.7187163471893172E-2"/>
    <n v="118000000"/>
    <n v="1.7241379310344827E-2"/>
    <n v="0.99940713136275094"/>
    <n v="85071135.845376357"/>
    <n v="100300000"/>
    <n v="0.3946051167964405"/>
    <n v="0.85"/>
    <n v="3150000"/>
    <n v="2362500"/>
    <n v="787500"/>
    <n v="0.25"/>
    <n v="65594584"/>
    <n v="26422546"/>
    <n v="27989"/>
    <n v="15480"/>
    <n v="171"/>
    <n v="318.16129032258067"/>
    <n v="2.85"/>
    <n v="1.1433915983166023E-3"/>
    <n v="126104535464.25485"/>
    <n v="103262959229.22"/>
    <n v="38207294914.811401"/>
  </r>
  <r>
    <x v="15"/>
    <x v="1"/>
    <n v="120075000"/>
    <n v="1.6981451681206065E-2"/>
    <n v="120000000"/>
    <n v="1.6949152542372881E-2"/>
    <n v="0.99937539038101186"/>
    <n v="85071135.845376357"/>
    <n v="92400000"/>
    <n v="-7.8763708873379856E-2"/>
    <n v="0.77"/>
    <n v="3555000"/>
    <n v="3483900"/>
    <n v="71100"/>
    <n v="0.02"/>
    <n v="12481936"/>
    <n v="27402292"/>
    <n v="30091"/>
    <n v="78363"/>
    <n v="441"/>
    <n v="318.16129032258067"/>
    <n v="7.35"/>
    <n v="1.0616943042355811E-3"/>
    <n v="126104535464.25485"/>
    <n v="113097526774.86"/>
    <n v="64465590261.670197"/>
  </r>
  <r>
    <x v="16"/>
    <x v="2"/>
    <n v="122080000"/>
    <n v="1.6697897147616072E-2"/>
    <n v="122000000"/>
    <n v="1.6666666666666666E-2"/>
    <n v="0.99934469200524245"/>
    <n v="85071135.845376357"/>
    <n v="95160000"/>
    <n v="2.987012987012987E-2"/>
    <n v="0.78"/>
    <n v="3360000"/>
    <n v="2184000"/>
    <n v="1176000"/>
    <n v="0.35"/>
    <n v="36118884"/>
    <n v="35790518"/>
    <n v="47551"/>
    <n v="4248"/>
    <n v="294"/>
    <n v="318.16129032258067"/>
    <n v="4.9000000000000004"/>
    <n v="1.0344464345911702E-3"/>
    <n v="126104535464.25485"/>
    <n v="118014810547.68001"/>
    <n v="92051552227.190414"/>
  </r>
  <r>
    <x v="17"/>
    <x v="3"/>
    <n v="124085000"/>
    <n v="1.6423656618610748E-2"/>
    <n v="124000000"/>
    <n v="1.6393442622950821E-2"/>
    <n v="0.99931498569528954"/>
    <n v="85071135.845376357"/>
    <n v="110360000"/>
    <n v="0.15973097940311054"/>
    <n v="0.89"/>
    <n v="2000000"/>
    <n v="520000"/>
    <n v="1480000"/>
    <n v="0.74"/>
    <n v="9147311"/>
    <n v="1387837"/>
    <n v="445"/>
    <n v="1962"/>
    <n v="131"/>
    <n v="318.16129032258067"/>
    <n v="2.1833333333333331"/>
    <n v="1.0093783945183121E-3"/>
    <n v="126104535464.25485"/>
    <n v="122932094320.5"/>
    <n v="88511107910.759995"/>
  </r>
  <r>
    <x v="18"/>
    <x v="4"/>
    <n v="126090000"/>
    <n v="1.6158278599347223E-2"/>
    <n v="126000000"/>
    <n v="1.6129032258064516E-2"/>
    <n v="0.99928622412562451"/>
    <n v="85071135.845376357"/>
    <n v="119700000"/>
    <n v="8.4632113084450886E-2"/>
    <n v="0.95"/>
    <n v="3952000"/>
    <n v="1580800"/>
    <n v="2371200"/>
    <n v="0.6"/>
    <n v="63973113"/>
    <n v="17662627"/>
    <n v="26879"/>
    <n v="28916"/>
    <n v="248"/>
    <n v="318.16129032258067"/>
    <n v="4.1333333333333337"/>
    <n v="9.8623866522028918E-4"/>
    <n v="126104535464.25485"/>
    <n v="127849378093.32001"/>
    <n v="60089207703.860397"/>
  </r>
  <r>
    <x v="19"/>
    <x v="5"/>
    <n v="128095000"/>
    <n v="1.5901340312475216E-2"/>
    <n v="128000000"/>
    <n v="1.5873015873015872E-2"/>
    <n v="0.99925836293376014"/>
    <n v="85071135.845376357"/>
    <n v="72960000"/>
    <n v="-0.39047619047619048"/>
    <n v="0.56999999999999995"/>
    <n v="1998000"/>
    <n v="1338660"/>
    <n v="659340"/>
    <n v="0.33"/>
    <n v="66067596"/>
    <n v="30629175"/>
    <n v="47338"/>
    <n v="11495"/>
    <n v="485"/>
    <n v="318.16129032258067"/>
    <n v="8.0833333333333339"/>
    <n v="9.6481298994434211E-4"/>
    <n v="126104535464.25485"/>
    <n v="132766661866.14"/>
    <n v="51778998127.794601"/>
  </r>
  <r>
    <x v="20"/>
    <x v="6"/>
    <n v="130100000"/>
    <n v="1.5652445450642101E-2"/>
    <n v="130000000"/>
    <n v="1.5625E-2"/>
    <n v="0.99923136049192929"/>
    <n v="85071135.845376357"/>
    <n v="109200000"/>
    <n v="0.49671052631578949"/>
    <n v="0.84"/>
    <n v="1288000"/>
    <n v="515200"/>
    <n v="772800"/>
    <n v="0.6"/>
    <n v="10099776"/>
    <n v="845495"/>
    <n v="4096"/>
    <n v="55335"/>
    <n v="368"/>
    <n v="318.16129032258067"/>
    <n v="6.1333333333333337"/>
    <n v="9.4491772004524845E-4"/>
    <n v="126104535464.25485"/>
    <n v="137683945638.95999"/>
    <n v="68841972819.479996"/>
  </r>
  <r>
    <x v="21"/>
    <x v="0"/>
    <n v="132105000"/>
    <n v="1.5411222136817832E-2"/>
    <n v="132000000"/>
    <n v="1.5384615384615385E-2"/>
    <n v="0.99920517769955719"/>
    <n v="85071135.845376357"/>
    <n v="110880000"/>
    <n v="1.5384615384615385E-2"/>
    <n v="0.84"/>
    <n v="1044000"/>
    <n v="741240"/>
    <n v="302760"/>
    <n v="0.28999999999999998"/>
    <n v="8530135"/>
    <n v="34686438"/>
    <n v="32820"/>
    <n v="73044"/>
    <n v="412"/>
    <n v="318.16129032258067"/>
    <n v="6.8666666666666663"/>
    <n v="9.2639453772540249E-4"/>
    <n v="126104535464.25485"/>
    <n v="142601229411.78"/>
    <n v="78430676176.479004"/>
  </r>
  <r>
    <x v="22"/>
    <x v="1"/>
    <n v="134110000"/>
    <n v="1.5177321070360699E-2"/>
    <n v="134000000"/>
    <n v="1.5151515151515152E-2"/>
    <n v="0.99917977779434797"/>
    <n v="85071135.845376357"/>
    <n v="73700000"/>
    <n v="-0.33531746031746029"/>
    <n v="0.55000000000000004"/>
    <n v="4560000"/>
    <n v="2234400"/>
    <n v="2325600"/>
    <n v="0.51"/>
    <n v="17464774"/>
    <n v="18011264"/>
    <n v="48764"/>
    <n v="78732"/>
    <n v="406"/>
    <n v="318.16129032258067"/>
    <n v="6.7666666666666666"/>
    <n v="9.0910623422687956E-4"/>
    <n v="126104535464.25485"/>
    <n v="147518513184.60001"/>
    <n v="97362218701.836014"/>
  </r>
  <r>
    <x v="23"/>
    <x v="2"/>
    <n v="136115000"/>
    <n v="1.4950413839385579E-2"/>
    <n v="136000000"/>
    <n v="1.4925373134328358E-2"/>
    <n v="0.9991551261800683"/>
    <n v="85071135.845376357"/>
    <n v="119680000"/>
    <n v="0.62388059701492538"/>
    <n v="0.88"/>
    <n v="1116000"/>
    <n v="424080"/>
    <n v="691920"/>
    <n v="0.62"/>
    <n v="81672621"/>
    <n v="28806039"/>
    <n v="17717"/>
    <n v="30195"/>
    <n v="186"/>
    <n v="318.16129032258067"/>
    <n v="3.1"/>
    <n v="8.9293330514761632E-4"/>
    <n v="126104535464.25485"/>
    <n v="152435796957.42001"/>
    <n v="138716575231.25223"/>
  </r>
  <r>
    <x v="24"/>
    <x v="3"/>
    <n v="138120000"/>
    <n v="1.4730191382287037E-2"/>
    <n v="138000000"/>
    <n v="1.4705882352941176E-2"/>
    <n v="0.99913119026933106"/>
    <n v="85071135.845376357"/>
    <n v="126960000"/>
    <n v="6.0828877005347594E-2"/>
    <n v="0.92"/>
    <n v="448000"/>
    <n v="250880"/>
    <n v="197120"/>
    <n v="0.44"/>
    <n v="15606083"/>
    <n v="32107839"/>
    <n v="18493"/>
    <n v="79401"/>
    <n v="263"/>
    <n v="318.16129032258067"/>
    <n v="4.3833333333333337"/>
    <n v="8.7777118413580703E-4"/>
    <n v="126104535464.25485"/>
    <n v="157353080730.23999"/>
    <n v="110147156511.16798"/>
  </r>
  <r>
    <x v="25"/>
    <x v="4"/>
    <n v="140125000"/>
    <n v="1.4516362583260932E-2"/>
    <n v="140000000"/>
    <n v="1.4492753623188406E-2"/>
    <n v="0.99910793933987507"/>
    <n v="85071135.845376357"/>
    <n v="130200000"/>
    <n v="2.5519848771266541E-2"/>
    <n v="0.93"/>
    <n v="2178000"/>
    <n v="2025540"/>
    <n v="152460"/>
    <n v="7.0000000000000007E-2"/>
    <n v="73092498"/>
    <n v="43958973"/>
    <n v="15944"/>
    <n v="8645"/>
    <n v="244"/>
    <n v="318.16129032258067"/>
    <n v="4.0666666666666664"/>
    <n v="8.6352797954895584E-4"/>
    <n v="126104535464.25485"/>
    <n v="162270364503.06"/>
    <n v="76267071316.438202"/>
  </r>
  <r>
    <x v="26"/>
    <x v="5"/>
    <n v="142130000"/>
    <n v="1.4308652988403212E-2"/>
    <n v="142000000"/>
    <n v="1.4285714285714285E-2"/>
    <n v="0.99908534440301133"/>
    <n v="85071135.845376357"/>
    <n v="117860000"/>
    <n v="-9.477726574500768E-2"/>
    <n v="0.83"/>
    <n v="408000"/>
    <n v="102000"/>
    <n v="306000"/>
    <n v="0.75"/>
    <n v="67171558"/>
    <n v="18174925"/>
    <n v="20312"/>
    <n v="81708"/>
    <n v="123"/>
    <n v="318.16129032258067"/>
    <n v="2.0499999999999998"/>
    <n v="8.5012261052603698E-4"/>
    <n v="126104535464.25485"/>
    <n v="167187648275.88"/>
    <n v="145453254000.01559"/>
  </r>
  <r>
    <x v="27"/>
    <x v="6"/>
    <n v="144135000"/>
    <n v="1.4106803630479139E-2"/>
    <n v="144000000"/>
    <n v="1.4084507042253521E-2"/>
    <n v="0.99906337808304713"/>
    <n v="85071135.845376357"/>
    <n v="100800000"/>
    <n v="-0.14474800610894281"/>
    <n v="0.7"/>
    <n v="3920000"/>
    <n v="2195200"/>
    <n v="1724800"/>
    <n v="0.44"/>
    <n v="94846746"/>
    <n v="31742657"/>
    <n v="47034"/>
    <n v="48229"/>
    <n v="383"/>
    <n v="318.16129032258067"/>
    <n v="6.3833333333333337"/>
    <n v="8.374832625901421E-4"/>
    <n v="126104535464.25485"/>
    <n v="172104932048.70001"/>
    <n v="156615488164.31702"/>
  </r>
  <r>
    <x v="28"/>
    <x v="0"/>
    <n v="146140000"/>
    <n v="1.3910569951781316E-2"/>
    <n v="146000000"/>
    <n v="1.3888888888888888E-2"/>
    <n v="0.99904201450663743"/>
    <n v="85071135.845376357"/>
    <n v="87600000"/>
    <n v="-0.13095238095238096"/>
    <n v="0.6"/>
    <n v="4248000"/>
    <n v="849600"/>
    <n v="3398400"/>
    <n v="0.8"/>
    <n v="50376953"/>
    <n v="11617702"/>
    <n v="48308"/>
    <n v="20005"/>
    <n v="510"/>
    <n v="318.16129032258067"/>
    <n v="8.5"/>
    <n v="8.2554610065068595E-4"/>
    <n v="126104535464.25485"/>
    <n v="177022215821.51999"/>
    <n v="61957775537.53199"/>
  </r>
  <r>
    <x v="29"/>
    <x v="1"/>
    <n v="148145000"/>
    <n v="1.3719720815656221E-2"/>
    <n v="148000000"/>
    <n v="1.3698630136986301E-2"/>
    <n v="0.99902122920112058"/>
    <n v="85071135.845376357"/>
    <n v="97680000"/>
    <n v="0.11506849315068493"/>
    <n v="0.66"/>
    <n v="2072000"/>
    <n v="1595440"/>
    <n v="476560"/>
    <n v="0.23"/>
    <n v="88529462"/>
    <n v="22689016"/>
    <n v="35378"/>
    <n v="96699"/>
    <n v="135"/>
    <n v="318.16129032258067"/>
    <n v="2.25"/>
    <n v="8.1425419070795706E-4"/>
    <n v="126104535464.25485"/>
    <n v="181939499594.34"/>
    <n v="105524909764.71719"/>
  </r>
  <r>
    <x v="30"/>
    <x v="2"/>
    <n v="150150000"/>
    <n v="1.3534037598298965E-2"/>
    <n v="150000000"/>
    <n v="1.3513513513513514E-2"/>
    <n v="0.99900099900099903"/>
    <n v="85071135.845376357"/>
    <n v="75000000"/>
    <n v="-0.23218673218673219"/>
    <n v="0.5"/>
    <n v="4408000"/>
    <n v="3261920"/>
    <n v="1146080"/>
    <n v="0.26"/>
    <n v="96854945"/>
    <n v="48656789"/>
    <n v="40635"/>
    <n v="66909"/>
    <n v="287"/>
    <n v="318.16129032258067"/>
    <n v="4.7833333333333332"/>
    <n v="8.0355659181484548E-4"/>
    <n v="126104535464.25485"/>
    <n v="186856783367.16"/>
    <n v="158828265862.0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830E3A-F722-42D6-BB73-5BF3C44EF20B}" name="PivotTable1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8:B69"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Liked on Ribbon" fld="15" baseField="0" baseItem="0"/>
    <dataField name="Sum of Number of Posts Reposted on Ribbon"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6E0ACF-4FC3-4A67-95D4-1761F0DB28CA}"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28"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dataField="1" numFmtId="3" showAll="0"/>
    <pivotField numFmtId="3" showAll="0"/>
    <pivotField dataField="1"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Made on Ribbon" fld="11" baseField="0" baseItem="0" numFmtId="166"/>
    <dataField name="Sum of Number of Posts Seen on Ribbon" fld="13" baseField="0" baseItem="0" numFmtId="166"/>
  </dataFields>
  <formats count="2">
    <format dxfId="163">
      <pivotArea outline="0" collapsedLevelsAreSubtotals="1" fieldPosition="0">
        <references count="1">
          <reference field="4294967294" count="1" selected="0">
            <x v="0"/>
          </reference>
        </references>
      </pivotArea>
    </format>
    <format dxfId="16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1BDBB9-DDE0-49D2-9C59-EE0129B15EDF}"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Ribbon App Installs" fld="2" baseField="0" baseItem="100" numFmtId="172"/>
  </dataFields>
  <formats count="2">
    <format dxfId="165">
      <pivotArea outline="0" collapsedLevelsAreSubtotals="1" fieldPosition="0"/>
    </format>
    <format dxfId="16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F353CF-C0D8-4FEB-8458-6E3D6ACCEEC8}"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19"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dataField="1" numFmtId="3" showAll="0"/>
    <pivotField showAll="0"/>
    <pivotField numFmtId="10" showAll="0"/>
    <pivotField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Total Ribbon App Installs" fld="2" baseField="0" baseItem="0" numFmtId="171"/>
    <dataField name="Sum of Total Ribbon User Sign Ups" fld="4" baseField="0" baseItem="0"/>
    <dataField name="Sum of Daily Active Users on Ribbon" fld="8" baseField="0" baseItem="0"/>
  </dataFields>
  <formats count="2">
    <format dxfId="167">
      <pivotArea outline="0" fieldPosition="0">
        <references count="1">
          <reference field="4294967294" count="1">
            <x v="0"/>
          </reference>
        </references>
      </pivotArea>
    </format>
    <format dxfId="1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81622A-B8E4-4FD1-8A13-DE1B9DF46074}"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5"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Liked on Ribbon" fld="15" baseField="0" baseItem="0"/>
    <dataField name="Sum of Number of Posts Reposted on Ribbon"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29B3A6-2F09-4324-9114-3B6645630BE9}"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Minutes)" fld="19" subtotal="average" baseField="0" baseItem="100" numFmtId="169"/>
  </dataFields>
  <formats count="1">
    <format dxfId="1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E83E0B-35A4-462D-924E-FF399D2B6E78}" name="PivotTable1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1:B59" firstHeaderRow="1" firstDataRow="1" firstDataCol="1"/>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Number of Ribbon App Crashes" fld="18" baseField="0" baseItem="0" numFmtId="176"/>
  </dataFields>
  <formats count="3">
    <format dxfId="171">
      <pivotArea outline="0" collapsedLevelsAreSubtotals="1" fieldPosition="0"/>
    </format>
    <format dxfId="170">
      <pivotArea grandRow="1" outline="0" collapsedLevelsAreSubtotals="1" fieldPosition="0"/>
    </format>
    <format dxfId="169">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E7F71C-252A-4F15-85AC-292D0CB82BF3}"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Daily Users" fld="8" subtotal="average" baseField="0" baseItem="100" numFmtId="170"/>
  </dataFields>
  <formats count="1">
    <format dxfId="1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53284A-1F72-4F60-B956-35B86DF4D588}"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Number of Ribbon Uninstalls" fld="17" baseField="0" baseItem="0" numFmtId="17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1C41E09-9514-4B14-B309-47EC75B1B967}" name="PivotTable10"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1:B39" firstHeaderRow="1" firstDataRow="1" firstDataCol="1"/>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vg Time Spent in Ribbon App per User (minutes)" fld="19" baseField="0" baseItem="0" numFmtId="176"/>
  </dataFields>
  <formats count="1">
    <format dxfId="173">
      <pivotArea outline="0" collapsedLevelsAreSubtotals="1" fieldPosition="0"/>
    </format>
  </formats>
  <chartFormats count="4">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2B27001-A943-4B57-80D4-841E59B1979A}"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dataField="1"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Hours)" fld="21" subtotal="average" baseField="0" baseItem="100" numFmtId="169"/>
  </dataFields>
  <formats count="1">
    <format dxfId="1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7510979-9F4C-4A48-930D-9A75CBFB2CBA}"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Number of App Crashes" fld="18" baseField="0" baseItem="100" numFmtId="170"/>
  </dataFields>
  <formats count="1">
    <format dxfId="1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E47034D-49BF-480A-8F68-2761F3324EC2}"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8:C222"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Number of Ribbon App Crashes" fld="18" baseField="0" baseItem="0"/>
    <dataField name="Sum of Number of Ribbon Uninstall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D5D02B-EDDE-43EE-B8D3-1875C32BEC4D}"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0:C184"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dataField="1" numFmtId="166" showAll="0"/>
    <pivotField dataField="1"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Daily Active Users on InstantSnaps" fld="24" baseField="0" baseItem="0"/>
    <dataField name="Sum of Avg Users on Instantsnaps" fld="23" baseField="0" baseItem="0"/>
  </dataFields>
  <formats count="32">
    <format dxfId="37">
      <pivotArea collapsedLevelsAreSubtotals="1" fieldPosition="0">
        <references count="2">
          <reference field="26" count="1">
            <x v="188"/>
          </reference>
          <reference field="27" count="1" selected="0">
            <x v="7"/>
          </reference>
        </references>
      </pivotArea>
    </format>
    <format dxfId="36">
      <pivotArea collapsedLevelsAreSubtotals="1" fieldPosition="0">
        <references count="2">
          <reference field="26" count="1">
            <x v="189"/>
          </reference>
          <reference field="27" count="1" selected="0">
            <x v="7"/>
          </reference>
        </references>
      </pivotArea>
    </format>
    <format dxfId="35">
      <pivotArea collapsedLevelsAreSubtotals="1" fieldPosition="0">
        <references count="2">
          <reference field="26" count="1">
            <x v="190"/>
          </reference>
          <reference field="27" count="1" selected="0">
            <x v="7"/>
          </reference>
        </references>
      </pivotArea>
    </format>
    <format dxfId="34">
      <pivotArea collapsedLevelsAreSubtotals="1" fieldPosition="0">
        <references count="2">
          <reference field="26" count="1">
            <x v="191"/>
          </reference>
          <reference field="27" count="1" selected="0">
            <x v="7"/>
          </reference>
        </references>
      </pivotArea>
    </format>
    <format dxfId="33">
      <pivotArea collapsedLevelsAreSubtotals="1" fieldPosition="0">
        <references count="2">
          <reference field="26" count="1">
            <x v="192"/>
          </reference>
          <reference field="27" count="1" selected="0">
            <x v="7"/>
          </reference>
        </references>
      </pivotArea>
    </format>
    <format dxfId="32">
      <pivotArea collapsedLevelsAreSubtotals="1" fieldPosition="0">
        <references count="2">
          <reference field="26" count="1">
            <x v="193"/>
          </reference>
          <reference field="27" count="1" selected="0">
            <x v="7"/>
          </reference>
        </references>
      </pivotArea>
    </format>
    <format dxfId="31">
      <pivotArea collapsedLevelsAreSubtotals="1" fieldPosition="0">
        <references count="2">
          <reference field="26" count="1">
            <x v="194"/>
          </reference>
          <reference field="27" count="1" selected="0">
            <x v="7"/>
          </reference>
        </references>
      </pivotArea>
    </format>
    <format dxfId="30">
      <pivotArea collapsedLevelsAreSubtotals="1" fieldPosition="0">
        <references count="2">
          <reference field="26" count="1">
            <x v="195"/>
          </reference>
          <reference field="27" count="1" selected="0">
            <x v="7"/>
          </reference>
        </references>
      </pivotArea>
    </format>
    <format dxfId="29">
      <pivotArea collapsedLevelsAreSubtotals="1" fieldPosition="0">
        <references count="2">
          <reference field="26" count="1">
            <x v="196"/>
          </reference>
          <reference field="27" count="1" selected="0">
            <x v="7"/>
          </reference>
        </references>
      </pivotArea>
    </format>
    <format dxfId="28">
      <pivotArea collapsedLevelsAreSubtotals="1" fieldPosition="0">
        <references count="2">
          <reference field="26" count="1">
            <x v="197"/>
          </reference>
          <reference field="27" count="1" selected="0">
            <x v="7"/>
          </reference>
        </references>
      </pivotArea>
    </format>
    <format dxfId="27">
      <pivotArea collapsedLevelsAreSubtotals="1" fieldPosition="0">
        <references count="2">
          <reference field="26" count="1">
            <x v="198"/>
          </reference>
          <reference field="27" count="1" selected="0">
            <x v="7"/>
          </reference>
        </references>
      </pivotArea>
    </format>
    <format dxfId="26">
      <pivotArea collapsedLevelsAreSubtotals="1" fieldPosition="0">
        <references count="2">
          <reference field="26" count="1">
            <x v="199"/>
          </reference>
          <reference field="27" count="1" selected="0">
            <x v="7"/>
          </reference>
        </references>
      </pivotArea>
    </format>
    <format dxfId="25">
      <pivotArea collapsedLevelsAreSubtotals="1" fieldPosition="0">
        <references count="2">
          <reference field="26" count="1">
            <x v="200"/>
          </reference>
          <reference field="27" count="1" selected="0">
            <x v="7"/>
          </reference>
        </references>
      </pivotArea>
    </format>
    <format dxfId="24">
      <pivotArea collapsedLevelsAreSubtotals="1" fieldPosition="0">
        <references count="2">
          <reference field="26" count="1">
            <x v="201"/>
          </reference>
          <reference field="27" count="1" selected="0">
            <x v="7"/>
          </reference>
        </references>
      </pivotArea>
    </format>
    <format dxfId="23">
      <pivotArea collapsedLevelsAreSubtotals="1" fieldPosition="0">
        <references count="2">
          <reference field="26" count="1">
            <x v="202"/>
          </reference>
          <reference field="27" count="1" selected="0">
            <x v="7"/>
          </reference>
        </references>
      </pivotArea>
    </format>
    <format dxfId="22">
      <pivotArea collapsedLevelsAreSubtotals="1" fieldPosition="0">
        <references count="2">
          <reference field="26" count="1">
            <x v="203"/>
          </reference>
          <reference field="27" count="1" selected="0">
            <x v="7"/>
          </reference>
        </references>
      </pivotArea>
    </format>
    <format dxfId="21">
      <pivotArea collapsedLevelsAreSubtotals="1" fieldPosition="0">
        <references count="2">
          <reference field="26" count="1">
            <x v="204"/>
          </reference>
          <reference field="27" count="1" selected="0">
            <x v="7"/>
          </reference>
        </references>
      </pivotArea>
    </format>
    <format dxfId="20">
      <pivotArea collapsedLevelsAreSubtotals="1" fieldPosition="0">
        <references count="2">
          <reference field="26" count="1">
            <x v="205"/>
          </reference>
          <reference field="27" count="1" selected="0">
            <x v="7"/>
          </reference>
        </references>
      </pivotArea>
    </format>
    <format dxfId="19">
      <pivotArea collapsedLevelsAreSubtotals="1" fieldPosition="0">
        <references count="2">
          <reference field="26" count="1">
            <x v="206"/>
          </reference>
          <reference field="27" count="1" selected="0">
            <x v="7"/>
          </reference>
        </references>
      </pivotArea>
    </format>
    <format dxfId="18">
      <pivotArea collapsedLevelsAreSubtotals="1" fieldPosition="0">
        <references count="2">
          <reference field="26" count="1">
            <x v="207"/>
          </reference>
          <reference field="27" count="1" selected="0">
            <x v="7"/>
          </reference>
        </references>
      </pivotArea>
    </format>
    <format dxfId="17">
      <pivotArea collapsedLevelsAreSubtotals="1" fieldPosition="0">
        <references count="2">
          <reference field="26" count="1">
            <x v="208"/>
          </reference>
          <reference field="27" count="1" selected="0">
            <x v="7"/>
          </reference>
        </references>
      </pivotArea>
    </format>
    <format dxfId="16">
      <pivotArea collapsedLevelsAreSubtotals="1" fieldPosition="0">
        <references count="2">
          <reference field="26" count="1">
            <x v="209"/>
          </reference>
          <reference field="27" count="1" selected="0">
            <x v="7"/>
          </reference>
        </references>
      </pivotArea>
    </format>
    <format dxfId="15">
      <pivotArea collapsedLevelsAreSubtotals="1" fieldPosition="0">
        <references count="2">
          <reference field="26" count="1">
            <x v="210"/>
          </reference>
          <reference field="27" count="1" selected="0">
            <x v="7"/>
          </reference>
        </references>
      </pivotArea>
    </format>
    <format dxfId="14">
      <pivotArea collapsedLevelsAreSubtotals="1" fieldPosition="0">
        <references count="2">
          <reference field="26" count="1">
            <x v="211"/>
          </reference>
          <reference field="27" count="1" selected="0">
            <x v="7"/>
          </reference>
        </references>
      </pivotArea>
    </format>
    <format dxfId="13">
      <pivotArea collapsedLevelsAreSubtotals="1" fieldPosition="0">
        <references count="2">
          <reference field="26" count="1">
            <x v="212"/>
          </reference>
          <reference field="27" count="1" selected="0">
            <x v="7"/>
          </reference>
        </references>
      </pivotArea>
    </format>
    <format dxfId="12">
      <pivotArea collapsedLevelsAreSubtotals="1" fieldPosition="0">
        <references count="2">
          <reference field="26" count="1">
            <x v="213"/>
          </reference>
          <reference field="27" count="1" selected="0">
            <x v="7"/>
          </reference>
        </references>
      </pivotArea>
    </format>
    <format dxfId="11">
      <pivotArea collapsedLevelsAreSubtotals="1" fieldPosition="0">
        <references count="1">
          <reference field="27" count="1">
            <x v="8"/>
          </reference>
        </references>
      </pivotArea>
    </format>
    <format dxfId="10">
      <pivotArea collapsedLevelsAreSubtotals="1" fieldPosition="0">
        <references count="2">
          <reference field="26" count="1">
            <x v="214"/>
          </reference>
          <reference field="27" count="1" selected="0">
            <x v="8"/>
          </reference>
        </references>
      </pivotArea>
    </format>
    <format dxfId="9">
      <pivotArea collapsedLevelsAreSubtotals="1" fieldPosition="0">
        <references count="2">
          <reference field="26" count="1">
            <x v="215"/>
          </reference>
          <reference field="27" count="1" selected="0">
            <x v="8"/>
          </reference>
        </references>
      </pivotArea>
    </format>
    <format dxfId="8">
      <pivotArea collapsedLevelsAreSubtotals="1" fieldPosition="0">
        <references count="2">
          <reference field="26" count="1">
            <x v="216"/>
          </reference>
          <reference field="27" count="1" selected="0">
            <x v="8"/>
          </reference>
        </references>
      </pivotArea>
    </format>
    <format dxfId="7">
      <pivotArea collapsedLevelsAreSubtotals="1" fieldPosition="0">
        <references count="2">
          <reference field="26" count="1">
            <x v="217"/>
          </reference>
          <reference field="27" count="1" selected="0">
            <x v="8"/>
          </reference>
        </references>
      </pivotArea>
    </format>
    <format dxfId="6">
      <pivotArea collapsedLevelsAreSubtotals="1" fieldPosition="0">
        <references count="2">
          <reference field="26" count="1">
            <x v="218"/>
          </reference>
          <reference field="27" count="1" selected="0">
            <x v="8"/>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E70FE38-56A5-44E4-B8A8-A77038ABF105}"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13:C147"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dataField="1"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Avg Time Spent in Ribbon App per User (minutes)" fld="19" baseField="0" baseItem="0"/>
    <dataField name="Sum of Avg Time for a month" fld="20" baseField="0" baseItem="0"/>
  </dataField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F48E335-524D-4F1D-BCF9-90DAA271F054}"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7:C111"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dataField="1"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Daily Active Users on Ribbon" fld="8" baseField="0" baseItem="0"/>
    <dataField name="Sum of Average daily active users" fld="7" baseField="0" baseItem="0"/>
  </dataFields>
  <formats count="33">
    <format dxfId="70">
      <pivotArea collapsedLevelsAreSubtotals="1" fieldPosition="0">
        <references count="2">
          <reference field="26" count="1">
            <x v="189"/>
          </reference>
          <reference field="27" count="1" selected="0">
            <x v="7"/>
          </reference>
        </references>
      </pivotArea>
    </format>
    <format dxfId="69">
      <pivotArea collapsedLevelsAreSubtotals="1" fieldPosition="0">
        <references count="2">
          <reference field="26" count="1">
            <x v="190"/>
          </reference>
          <reference field="27" count="1" selected="0">
            <x v="7"/>
          </reference>
        </references>
      </pivotArea>
    </format>
    <format dxfId="68">
      <pivotArea collapsedLevelsAreSubtotals="1" fieldPosition="0">
        <references count="2">
          <reference field="26" count="1">
            <x v="191"/>
          </reference>
          <reference field="27" count="1" selected="0">
            <x v="7"/>
          </reference>
        </references>
      </pivotArea>
    </format>
    <format dxfId="67">
      <pivotArea collapsedLevelsAreSubtotals="1" fieldPosition="0">
        <references count="2">
          <reference field="26" count="1">
            <x v="192"/>
          </reference>
          <reference field="27" count="1" selected="0">
            <x v="7"/>
          </reference>
        </references>
      </pivotArea>
    </format>
    <format dxfId="66">
      <pivotArea collapsedLevelsAreSubtotals="1" fieldPosition="0">
        <references count="2">
          <reference field="26" count="1">
            <x v="193"/>
          </reference>
          <reference field="27" count="1" selected="0">
            <x v="7"/>
          </reference>
        </references>
      </pivotArea>
    </format>
    <format dxfId="65">
      <pivotArea collapsedLevelsAreSubtotals="1" fieldPosition="0">
        <references count="2">
          <reference field="26" count="1">
            <x v="194"/>
          </reference>
          <reference field="27" count="1" selected="0">
            <x v="7"/>
          </reference>
        </references>
      </pivotArea>
    </format>
    <format dxfId="64">
      <pivotArea collapsedLevelsAreSubtotals="1" fieldPosition="0">
        <references count="2">
          <reference field="26" count="1">
            <x v="195"/>
          </reference>
          <reference field="27" count="1" selected="0">
            <x v="7"/>
          </reference>
        </references>
      </pivotArea>
    </format>
    <format dxfId="63">
      <pivotArea collapsedLevelsAreSubtotals="1" fieldPosition="0">
        <references count="2">
          <reference field="26" count="1">
            <x v="196"/>
          </reference>
          <reference field="27" count="1" selected="0">
            <x v="7"/>
          </reference>
        </references>
      </pivotArea>
    </format>
    <format dxfId="62">
      <pivotArea collapsedLevelsAreSubtotals="1" fieldPosition="0">
        <references count="2">
          <reference field="26" count="1">
            <x v="197"/>
          </reference>
          <reference field="27" count="1" selected="0">
            <x v="7"/>
          </reference>
        </references>
      </pivotArea>
    </format>
    <format dxfId="61">
      <pivotArea collapsedLevelsAreSubtotals="1" fieldPosition="0">
        <references count="2">
          <reference field="26" count="1">
            <x v="198"/>
          </reference>
          <reference field="27" count="1" selected="0">
            <x v="7"/>
          </reference>
        </references>
      </pivotArea>
    </format>
    <format dxfId="60">
      <pivotArea collapsedLevelsAreSubtotals="1" fieldPosition="0">
        <references count="2">
          <reference field="26" count="1">
            <x v="199"/>
          </reference>
          <reference field="27" count="1" selected="0">
            <x v="7"/>
          </reference>
        </references>
      </pivotArea>
    </format>
    <format dxfId="59">
      <pivotArea collapsedLevelsAreSubtotals="1" fieldPosition="0">
        <references count="2">
          <reference field="26" count="1">
            <x v="200"/>
          </reference>
          <reference field="27" count="1" selected="0">
            <x v="7"/>
          </reference>
        </references>
      </pivotArea>
    </format>
    <format dxfId="58">
      <pivotArea collapsedLevelsAreSubtotals="1" fieldPosition="0">
        <references count="2">
          <reference field="26" count="1">
            <x v="201"/>
          </reference>
          <reference field="27" count="1" selected="0">
            <x v="7"/>
          </reference>
        </references>
      </pivotArea>
    </format>
    <format dxfId="57">
      <pivotArea collapsedLevelsAreSubtotals="1" fieldPosition="0">
        <references count="2">
          <reference field="26" count="1">
            <x v="202"/>
          </reference>
          <reference field="27" count="1" selected="0">
            <x v="7"/>
          </reference>
        </references>
      </pivotArea>
    </format>
    <format dxfId="56">
      <pivotArea collapsedLevelsAreSubtotals="1" fieldPosition="0">
        <references count="2">
          <reference field="26" count="1">
            <x v="203"/>
          </reference>
          <reference field="27" count="1" selected="0">
            <x v="7"/>
          </reference>
        </references>
      </pivotArea>
    </format>
    <format dxfId="55">
      <pivotArea collapsedLevelsAreSubtotals="1" fieldPosition="0">
        <references count="2">
          <reference field="26" count="1">
            <x v="204"/>
          </reference>
          <reference field="27" count="1" selected="0">
            <x v="7"/>
          </reference>
        </references>
      </pivotArea>
    </format>
    <format dxfId="54">
      <pivotArea collapsedLevelsAreSubtotals="1" fieldPosition="0">
        <references count="2">
          <reference field="26" count="1">
            <x v="205"/>
          </reference>
          <reference field="27" count="1" selected="0">
            <x v="7"/>
          </reference>
        </references>
      </pivotArea>
    </format>
    <format dxfId="53">
      <pivotArea collapsedLevelsAreSubtotals="1" fieldPosition="0">
        <references count="2">
          <reference field="26" count="1">
            <x v="206"/>
          </reference>
          <reference field="27" count="1" selected="0">
            <x v="7"/>
          </reference>
        </references>
      </pivotArea>
    </format>
    <format dxfId="52">
      <pivotArea collapsedLevelsAreSubtotals="1" fieldPosition="0">
        <references count="2">
          <reference field="26" count="1">
            <x v="207"/>
          </reference>
          <reference field="27" count="1" selected="0">
            <x v="7"/>
          </reference>
        </references>
      </pivotArea>
    </format>
    <format dxfId="51">
      <pivotArea collapsedLevelsAreSubtotals="1" fieldPosition="0">
        <references count="2">
          <reference field="26" count="1">
            <x v="208"/>
          </reference>
          <reference field="27" count="1" selected="0">
            <x v="7"/>
          </reference>
        </references>
      </pivotArea>
    </format>
    <format dxfId="50">
      <pivotArea collapsedLevelsAreSubtotals="1" fieldPosition="0">
        <references count="2">
          <reference field="26" count="1">
            <x v="209"/>
          </reference>
          <reference field="27" count="1" selected="0">
            <x v="7"/>
          </reference>
        </references>
      </pivotArea>
    </format>
    <format dxfId="49">
      <pivotArea collapsedLevelsAreSubtotals="1" fieldPosition="0">
        <references count="2">
          <reference field="26" count="1">
            <x v="210"/>
          </reference>
          <reference field="27" count="1" selected="0">
            <x v="7"/>
          </reference>
        </references>
      </pivotArea>
    </format>
    <format dxfId="48">
      <pivotArea collapsedLevelsAreSubtotals="1" fieldPosition="0">
        <references count="2">
          <reference field="26" count="1">
            <x v="211"/>
          </reference>
          <reference field="27" count="1" selected="0">
            <x v="7"/>
          </reference>
        </references>
      </pivotArea>
    </format>
    <format dxfId="47">
      <pivotArea collapsedLevelsAreSubtotals="1" fieldPosition="0">
        <references count="2">
          <reference field="26" count="1">
            <x v="212"/>
          </reference>
          <reference field="27" count="1" selected="0">
            <x v="7"/>
          </reference>
        </references>
      </pivotArea>
    </format>
    <format dxfId="46">
      <pivotArea collapsedLevelsAreSubtotals="1" fieldPosition="0">
        <references count="2">
          <reference field="26" count="1">
            <x v="213"/>
          </reference>
          <reference field="27" count="1" selected="0">
            <x v="7"/>
          </reference>
        </references>
      </pivotArea>
    </format>
    <format dxfId="45">
      <pivotArea collapsedLevelsAreSubtotals="1" fieldPosition="0">
        <references count="1">
          <reference field="27" count="1">
            <x v="8"/>
          </reference>
        </references>
      </pivotArea>
    </format>
    <format dxfId="44">
      <pivotArea collapsedLevelsAreSubtotals="1" fieldPosition="0">
        <references count="2">
          <reference field="26" count="1">
            <x v="214"/>
          </reference>
          <reference field="27" count="1" selected="0">
            <x v="8"/>
          </reference>
        </references>
      </pivotArea>
    </format>
    <format dxfId="43">
      <pivotArea collapsedLevelsAreSubtotals="1" fieldPosition="0">
        <references count="2">
          <reference field="26" count="1">
            <x v="215"/>
          </reference>
          <reference field="27" count="1" selected="0">
            <x v="8"/>
          </reference>
        </references>
      </pivotArea>
    </format>
    <format dxfId="42">
      <pivotArea collapsedLevelsAreSubtotals="1" fieldPosition="0">
        <references count="2">
          <reference field="26" count="1">
            <x v="216"/>
          </reference>
          <reference field="27" count="1" selected="0">
            <x v="8"/>
          </reference>
        </references>
      </pivotArea>
    </format>
    <format dxfId="41">
      <pivotArea collapsedLevelsAreSubtotals="1" fieldPosition="0">
        <references count="2">
          <reference field="26" count="1">
            <x v="217"/>
          </reference>
          <reference field="27" count="1" selected="0">
            <x v="8"/>
          </reference>
        </references>
      </pivotArea>
    </format>
    <format dxfId="40">
      <pivotArea collapsedLevelsAreSubtotals="1" fieldPosition="0">
        <references count="2">
          <reference field="26" count="1">
            <x v="218"/>
          </reference>
          <reference field="27" count="1" selected="0">
            <x v="8"/>
          </reference>
        </references>
      </pivotArea>
    </format>
    <format dxfId="39">
      <pivotArea collapsedLevelsAreSubtotals="1" fieldPosition="0">
        <references count="2">
          <reference field="26" count="1">
            <x v="188"/>
          </reference>
          <reference field="27" count="1" selected="0">
            <x v="7"/>
          </reference>
        </references>
      </pivotArea>
    </format>
    <format dxfId="38">
      <pivotArea grandRow="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A379376-BBAB-41EE-9070-B91A6B8C903B}"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0:B74" firstHeaderRow="1"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dataField="1"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Items count="1">
    <i/>
  </colItems>
  <dataFields count="1">
    <dataField name="Sum of Total Ribbon User Sign Ups" fld="4" baseField="0" baseItem="0"/>
  </dataFields>
  <formats count="33">
    <format dxfId="103">
      <pivotArea collapsedLevelsAreSubtotals="1" fieldPosition="0">
        <references count="2">
          <reference field="26" count="1">
            <x v="189"/>
          </reference>
          <reference field="27" count="1" selected="0">
            <x v="7"/>
          </reference>
        </references>
      </pivotArea>
    </format>
    <format dxfId="102">
      <pivotArea collapsedLevelsAreSubtotals="1" fieldPosition="0">
        <references count="2">
          <reference field="26" count="1">
            <x v="190"/>
          </reference>
          <reference field="27" count="1" selected="0">
            <x v="7"/>
          </reference>
        </references>
      </pivotArea>
    </format>
    <format dxfId="101">
      <pivotArea collapsedLevelsAreSubtotals="1" fieldPosition="0">
        <references count="2">
          <reference field="26" count="1">
            <x v="191"/>
          </reference>
          <reference field="27" count="1" selected="0">
            <x v="7"/>
          </reference>
        </references>
      </pivotArea>
    </format>
    <format dxfId="100">
      <pivotArea collapsedLevelsAreSubtotals="1" fieldPosition="0">
        <references count="2">
          <reference field="26" count="1">
            <x v="192"/>
          </reference>
          <reference field="27" count="1" selected="0">
            <x v="7"/>
          </reference>
        </references>
      </pivotArea>
    </format>
    <format dxfId="99">
      <pivotArea collapsedLevelsAreSubtotals="1" fieldPosition="0">
        <references count="2">
          <reference field="26" count="1">
            <x v="193"/>
          </reference>
          <reference field="27" count="1" selected="0">
            <x v="7"/>
          </reference>
        </references>
      </pivotArea>
    </format>
    <format dxfId="98">
      <pivotArea collapsedLevelsAreSubtotals="1" fieldPosition="0">
        <references count="2">
          <reference field="26" count="1">
            <x v="194"/>
          </reference>
          <reference field="27" count="1" selected="0">
            <x v="7"/>
          </reference>
        </references>
      </pivotArea>
    </format>
    <format dxfId="97">
      <pivotArea collapsedLevelsAreSubtotals="1" fieldPosition="0">
        <references count="2">
          <reference field="26" count="1">
            <x v="195"/>
          </reference>
          <reference field="27" count="1" selected="0">
            <x v="7"/>
          </reference>
        </references>
      </pivotArea>
    </format>
    <format dxfId="96">
      <pivotArea collapsedLevelsAreSubtotals="1" fieldPosition="0">
        <references count="2">
          <reference field="26" count="1">
            <x v="196"/>
          </reference>
          <reference field="27" count="1" selected="0">
            <x v="7"/>
          </reference>
        </references>
      </pivotArea>
    </format>
    <format dxfId="95">
      <pivotArea collapsedLevelsAreSubtotals="1" fieldPosition="0">
        <references count="2">
          <reference field="26" count="1">
            <x v="197"/>
          </reference>
          <reference field="27" count="1" selected="0">
            <x v="7"/>
          </reference>
        </references>
      </pivotArea>
    </format>
    <format dxfId="94">
      <pivotArea collapsedLevelsAreSubtotals="1" fieldPosition="0">
        <references count="2">
          <reference field="26" count="1">
            <x v="198"/>
          </reference>
          <reference field="27" count="1" selected="0">
            <x v="7"/>
          </reference>
        </references>
      </pivotArea>
    </format>
    <format dxfId="93">
      <pivotArea collapsedLevelsAreSubtotals="1" fieldPosition="0">
        <references count="2">
          <reference field="26" count="1">
            <x v="199"/>
          </reference>
          <reference field="27" count="1" selected="0">
            <x v="7"/>
          </reference>
        </references>
      </pivotArea>
    </format>
    <format dxfId="92">
      <pivotArea collapsedLevelsAreSubtotals="1" fieldPosition="0">
        <references count="2">
          <reference field="26" count="1">
            <x v="200"/>
          </reference>
          <reference field="27" count="1" selected="0">
            <x v="7"/>
          </reference>
        </references>
      </pivotArea>
    </format>
    <format dxfId="91">
      <pivotArea collapsedLevelsAreSubtotals="1" fieldPosition="0">
        <references count="2">
          <reference field="26" count="1">
            <x v="201"/>
          </reference>
          <reference field="27" count="1" selected="0">
            <x v="7"/>
          </reference>
        </references>
      </pivotArea>
    </format>
    <format dxfId="90">
      <pivotArea collapsedLevelsAreSubtotals="1" fieldPosition="0">
        <references count="2">
          <reference field="26" count="1">
            <x v="202"/>
          </reference>
          <reference field="27" count="1" selected="0">
            <x v="7"/>
          </reference>
        </references>
      </pivotArea>
    </format>
    <format dxfId="89">
      <pivotArea collapsedLevelsAreSubtotals="1" fieldPosition="0">
        <references count="2">
          <reference field="26" count="1">
            <x v="203"/>
          </reference>
          <reference field="27" count="1" selected="0">
            <x v="7"/>
          </reference>
        </references>
      </pivotArea>
    </format>
    <format dxfId="88">
      <pivotArea collapsedLevelsAreSubtotals="1" fieldPosition="0">
        <references count="2">
          <reference field="26" count="1">
            <x v="204"/>
          </reference>
          <reference field="27" count="1" selected="0">
            <x v="7"/>
          </reference>
        </references>
      </pivotArea>
    </format>
    <format dxfId="87">
      <pivotArea collapsedLevelsAreSubtotals="1" fieldPosition="0">
        <references count="2">
          <reference field="26" count="1">
            <x v="205"/>
          </reference>
          <reference field="27" count="1" selected="0">
            <x v="7"/>
          </reference>
        </references>
      </pivotArea>
    </format>
    <format dxfId="86">
      <pivotArea collapsedLevelsAreSubtotals="1" fieldPosition="0">
        <references count="2">
          <reference field="26" count="1">
            <x v="206"/>
          </reference>
          <reference field="27" count="1" selected="0">
            <x v="7"/>
          </reference>
        </references>
      </pivotArea>
    </format>
    <format dxfId="85">
      <pivotArea collapsedLevelsAreSubtotals="1" fieldPosition="0">
        <references count="2">
          <reference field="26" count="1">
            <x v="207"/>
          </reference>
          <reference field="27" count="1" selected="0">
            <x v="7"/>
          </reference>
        </references>
      </pivotArea>
    </format>
    <format dxfId="84">
      <pivotArea collapsedLevelsAreSubtotals="1" fieldPosition="0">
        <references count="2">
          <reference field="26" count="1">
            <x v="208"/>
          </reference>
          <reference field="27" count="1" selected="0">
            <x v="7"/>
          </reference>
        </references>
      </pivotArea>
    </format>
    <format dxfId="83">
      <pivotArea collapsedLevelsAreSubtotals="1" fieldPosition="0">
        <references count="2">
          <reference field="26" count="1">
            <x v="209"/>
          </reference>
          <reference field="27" count="1" selected="0">
            <x v="7"/>
          </reference>
        </references>
      </pivotArea>
    </format>
    <format dxfId="82">
      <pivotArea collapsedLevelsAreSubtotals="1" fieldPosition="0">
        <references count="2">
          <reference field="26" count="1">
            <x v="210"/>
          </reference>
          <reference field="27" count="1" selected="0">
            <x v="7"/>
          </reference>
        </references>
      </pivotArea>
    </format>
    <format dxfId="81">
      <pivotArea collapsedLevelsAreSubtotals="1" fieldPosition="0">
        <references count="2">
          <reference field="26" count="1">
            <x v="211"/>
          </reference>
          <reference field="27" count="1" selected="0">
            <x v="7"/>
          </reference>
        </references>
      </pivotArea>
    </format>
    <format dxfId="80">
      <pivotArea collapsedLevelsAreSubtotals="1" fieldPosition="0">
        <references count="2">
          <reference field="26" count="1">
            <x v="212"/>
          </reference>
          <reference field="27" count="1" selected="0">
            <x v="7"/>
          </reference>
        </references>
      </pivotArea>
    </format>
    <format dxfId="79">
      <pivotArea collapsedLevelsAreSubtotals="1" fieldPosition="0">
        <references count="2">
          <reference field="26" count="1">
            <x v="213"/>
          </reference>
          <reference field="27" count="1" selected="0">
            <x v="7"/>
          </reference>
        </references>
      </pivotArea>
    </format>
    <format dxfId="78">
      <pivotArea collapsedLevelsAreSubtotals="1" fieldPosition="0">
        <references count="1">
          <reference field="27" count="1">
            <x v="8"/>
          </reference>
        </references>
      </pivotArea>
    </format>
    <format dxfId="77">
      <pivotArea collapsedLevelsAreSubtotals="1" fieldPosition="0">
        <references count="2">
          <reference field="26" count="1">
            <x v="214"/>
          </reference>
          <reference field="27" count="1" selected="0">
            <x v="8"/>
          </reference>
        </references>
      </pivotArea>
    </format>
    <format dxfId="76">
      <pivotArea collapsedLevelsAreSubtotals="1" fieldPosition="0">
        <references count="2">
          <reference field="26" count="1">
            <x v="215"/>
          </reference>
          <reference field="27" count="1" selected="0">
            <x v="8"/>
          </reference>
        </references>
      </pivotArea>
    </format>
    <format dxfId="75">
      <pivotArea collapsedLevelsAreSubtotals="1" fieldPosition="0">
        <references count="2">
          <reference field="26" count="1">
            <x v="216"/>
          </reference>
          <reference field="27" count="1" selected="0">
            <x v="8"/>
          </reference>
        </references>
      </pivotArea>
    </format>
    <format dxfId="74">
      <pivotArea collapsedLevelsAreSubtotals="1" fieldPosition="0">
        <references count="2">
          <reference field="26" count="1">
            <x v="217"/>
          </reference>
          <reference field="27" count="1" selected="0">
            <x v="8"/>
          </reference>
        </references>
      </pivotArea>
    </format>
    <format dxfId="73">
      <pivotArea collapsedLevelsAreSubtotals="1" fieldPosition="0">
        <references count="2">
          <reference field="26" count="1">
            <x v="218"/>
          </reference>
          <reference field="27" count="1" selected="0">
            <x v="8"/>
          </reference>
        </references>
      </pivotArea>
    </format>
    <format dxfId="72">
      <pivotArea collapsedLevelsAreSubtotals="1" fieldPosition="0">
        <references count="2">
          <reference field="26" count="1">
            <x v="188"/>
          </reference>
          <reference field="27" count="1" selected="0">
            <x v="7"/>
          </reference>
        </references>
      </pivotArea>
    </format>
    <format dxfId="71">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FCB85C9-776E-46CF-ACB8-F7B14BBF9440}"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37" firstHeaderRow="1"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x="0"/>
        <item x="1"/>
        <item x="2"/>
        <item x="3"/>
        <item x="4"/>
        <item x="5"/>
        <item x="6"/>
        <item x="7"/>
        <item x="8"/>
        <item x="9"/>
        <item x="10"/>
        <item x="11"/>
        <item x="12"/>
        <item x="13"/>
        <item t="default"/>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Items count="1">
    <i/>
  </colItems>
  <dataFields count="1">
    <dataField name="Sum of Total Ribbon App Installs" fld="2" baseField="0" baseItem="0" numFmtId="166"/>
  </dataFields>
  <formats count="35">
    <format dxfId="138">
      <pivotArea outline="0" collapsedLevelsAreSubtotals="1" fieldPosition="0"/>
    </format>
    <format dxfId="137">
      <pivotArea collapsedLevelsAreSubtotals="1" fieldPosition="0">
        <references count="1">
          <reference field="27" count="1">
            <x v="7"/>
          </reference>
        </references>
      </pivotArea>
    </format>
    <format dxfId="136">
      <pivotArea collapsedLevelsAreSubtotals="1" fieldPosition="0">
        <references count="2">
          <reference field="26" count="1">
            <x v="188"/>
          </reference>
          <reference field="27" count="1" selected="0">
            <x v="7"/>
          </reference>
        </references>
      </pivotArea>
    </format>
    <format dxfId="135">
      <pivotArea collapsedLevelsAreSubtotals="1" fieldPosition="0">
        <references count="2">
          <reference field="26" count="1">
            <x v="189"/>
          </reference>
          <reference field="27" count="1" selected="0">
            <x v="7"/>
          </reference>
        </references>
      </pivotArea>
    </format>
    <format dxfId="134">
      <pivotArea collapsedLevelsAreSubtotals="1" fieldPosition="0">
        <references count="2">
          <reference field="26" count="1">
            <x v="190"/>
          </reference>
          <reference field="27" count="1" selected="0">
            <x v="7"/>
          </reference>
        </references>
      </pivotArea>
    </format>
    <format dxfId="133">
      <pivotArea collapsedLevelsAreSubtotals="1" fieldPosition="0">
        <references count="2">
          <reference field="26" count="1">
            <x v="191"/>
          </reference>
          <reference field="27" count="1" selected="0">
            <x v="7"/>
          </reference>
        </references>
      </pivotArea>
    </format>
    <format dxfId="132">
      <pivotArea collapsedLevelsAreSubtotals="1" fieldPosition="0">
        <references count="2">
          <reference field="26" count="1">
            <x v="192"/>
          </reference>
          <reference field="27" count="1" selected="0">
            <x v="7"/>
          </reference>
        </references>
      </pivotArea>
    </format>
    <format dxfId="131">
      <pivotArea collapsedLevelsAreSubtotals="1" fieldPosition="0">
        <references count="2">
          <reference field="26" count="1">
            <x v="193"/>
          </reference>
          <reference field="27" count="1" selected="0">
            <x v="7"/>
          </reference>
        </references>
      </pivotArea>
    </format>
    <format dxfId="130">
      <pivotArea collapsedLevelsAreSubtotals="1" fieldPosition="0">
        <references count="2">
          <reference field="26" count="1">
            <x v="194"/>
          </reference>
          <reference field="27" count="1" selected="0">
            <x v="7"/>
          </reference>
        </references>
      </pivotArea>
    </format>
    <format dxfId="129">
      <pivotArea collapsedLevelsAreSubtotals="1" fieldPosition="0">
        <references count="2">
          <reference field="26" count="1">
            <x v="195"/>
          </reference>
          <reference field="27" count="1" selected="0">
            <x v="7"/>
          </reference>
        </references>
      </pivotArea>
    </format>
    <format dxfId="128">
      <pivotArea collapsedLevelsAreSubtotals="1" fieldPosition="0">
        <references count="2">
          <reference field="26" count="1">
            <x v="196"/>
          </reference>
          <reference field="27" count="1" selected="0">
            <x v="7"/>
          </reference>
        </references>
      </pivotArea>
    </format>
    <format dxfId="127">
      <pivotArea collapsedLevelsAreSubtotals="1" fieldPosition="0">
        <references count="2">
          <reference field="26" count="1">
            <x v="197"/>
          </reference>
          <reference field="27" count="1" selected="0">
            <x v="7"/>
          </reference>
        </references>
      </pivotArea>
    </format>
    <format dxfId="126">
      <pivotArea collapsedLevelsAreSubtotals="1" fieldPosition="0">
        <references count="2">
          <reference field="26" count="1">
            <x v="198"/>
          </reference>
          <reference field="27" count="1" selected="0">
            <x v="7"/>
          </reference>
        </references>
      </pivotArea>
    </format>
    <format dxfId="125">
      <pivotArea collapsedLevelsAreSubtotals="1" fieldPosition="0">
        <references count="2">
          <reference field="26" count="1">
            <x v="199"/>
          </reference>
          <reference field="27" count="1" selected="0">
            <x v="7"/>
          </reference>
        </references>
      </pivotArea>
    </format>
    <format dxfId="124">
      <pivotArea collapsedLevelsAreSubtotals="1" fieldPosition="0">
        <references count="2">
          <reference field="26" count="1">
            <x v="200"/>
          </reference>
          <reference field="27" count="1" selected="0">
            <x v="7"/>
          </reference>
        </references>
      </pivotArea>
    </format>
    <format dxfId="123">
      <pivotArea collapsedLevelsAreSubtotals="1" fieldPosition="0">
        <references count="2">
          <reference field="26" count="1">
            <x v="201"/>
          </reference>
          <reference field="27" count="1" selected="0">
            <x v="7"/>
          </reference>
        </references>
      </pivotArea>
    </format>
    <format dxfId="122">
      <pivotArea collapsedLevelsAreSubtotals="1" fieldPosition="0">
        <references count="2">
          <reference field="26" count="1">
            <x v="202"/>
          </reference>
          <reference field="27" count="1" selected="0">
            <x v="7"/>
          </reference>
        </references>
      </pivotArea>
    </format>
    <format dxfId="121">
      <pivotArea collapsedLevelsAreSubtotals="1" fieldPosition="0">
        <references count="2">
          <reference field="26" count="1">
            <x v="203"/>
          </reference>
          <reference field="27" count="1" selected="0">
            <x v="7"/>
          </reference>
        </references>
      </pivotArea>
    </format>
    <format dxfId="120">
      <pivotArea collapsedLevelsAreSubtotals="1" fieldPosition="0">
        <references count="2">
          <reference field="26" count="1">
            <x v="204"/>
          </reference>
          <reference field="27" count="1" selected="0">
            <x v="7"/>
          </reference>
        </references>
      </pivotArea>
    </format>
    <format dxfId="119">
      <pivotArea collapsedLevelsAreSubtotals="1" fieldPosition="0">
        <references count="2">
          <reference field="26" count="1">
            <x v="205"/>
          </reference>
          <reference field="27" count="1" selected="0">
            <x v="7"/>
          </reference>
        </references>
      </pivotArea>
    </format>
    <format dxfId="118">
      <pivotArea collapsedLevelsAreSubtotals="1" fieldPosition="0">
        <references count="2">
          <reference field="26" count="1">
            <x v="206"/>
          </reference>
          <reference field="27" count="1" selected="0">
            <x v="7"/>
          </reference>
        </references>
      </pivotArea>
    </format>
    <format dxfId="117">
      <pivotArea collapsedLevelsAreSubtotals="1" fieldPosition="0">
        <references count="2">
          <reference field="26" count="1">
            <x v="207"/>
          </reference>
          <reference field="27" count="1" selected="0">
            <x v="7"/>
          </reference>
        </references>
      </pivotArea>
    </format>
    <format dxfId="116">
      <pivotArea collapsedLevelsAreSubtotals="1" fieldPosition="0">
        <references count="2">
          <reference field="26" count="1">
            <x v="208"/>
          </reference>
          <reference field="27" count="1" selected="0">
            <x v="7"/>
          </reference>
        </references>
      </pivotArea>
    </format>
    <format dxfId="115">
      <pivotArea collapsedLevelsAreSubtotals="1" fieldPosition="0">
        <references count="2">
          <reference field="26" count="1">
            <x v="209"/>
          </reference>
          <reference field="27" count="1" selected="0">
            <x v="7"/>
          </reference>
        </references>
      </pivotArea>
    </format>
    <format dxfId="114">
      <pivotArea collapsedLevelsAreSubtotals="1" fieldPosition="0">
        <references count="2">
          <reference field="26" count="1">
            <x v="210"/>
          </reference>
          <reference field="27" count="1" selected="0">
            <x v="7"/>
          </reference>
        </references>
      </pivotArea>
    </format>
    <format dxfId="113">
      <pivotArea collapsedLevelsAreSubtotals="1" fieldPosition="0">
        <references count="2">
          <reference field="26" count="1">
            <x v="211"/>
          </reference>
          <reference field="27" count="1" selected="0">
            <x v="7"/>
          </reference>
        </references>
      </pivotArea>
    </format>
    <format dxfId="112">
      <pivotArea collapsedLevelsAreSubtotals="1" fieldPosition="0">
        <references count="2">
          <reference field="26" count="1">
            <x v="212"/>
          </reference>
          <reference field="27" count="1" selected="0">
            <x v="7"/>
          </reference>
        </references>
      </pivotArea>
    </format>
    <format dxfId="111">
      <pivotArea collapsedLevelsAreSubtotals="1" fieldPosition="0">
        <references count="2">
          <reference field="26" count="1">
            <x v="213"/>
          </reference>
          <reference field="27" count="1" selected="0">
            <x v="7"/>
          </reference>
        </references>
      </pivotArea>
    </format>
    <format dxfId="110">
      <pivotArea collapsedLevelsAreSubtotals="1" fieldPosition="0">
        <references count="1">
          <reference field="27" count="1">
            <x v="8"/>
          </reference>
        </references>
      </pivotArea>
    </format>
    <format dxfId="109">
      <pivotArea collapsedLevelsAreSubtotals="1" fieldPosition="0">
        <references count="2">
          <reference field="26" count="1">
            <x v="214"/>
          </reference>
          <reference field="27" count="1" selected="0">
            <x v="8"/>
          </reference>
        </references>
      </pivotArea>
    </format>
    <format dxfId="108">
      <pivotArea collapsedLevelsAreSubtotals="1" fieldPosition="0">
        <references count="2">
          <reference field="26" count="1">
            <x v="215"/>
          </reference>
          <reference field="27" count="1" selected="0">
            <x v="8"/>
          </reference>
        </references>
      </pivotArea>
    </format>
    <format dxfId="107">
      <pivotArea collapsedLevelsAreSubtotals="1" fieldPosition="0">
        <references count="2">
          <reference field="26" count="1">
            <x v="216"/>
          </reference>
          <reference field="27" count="1" selected="0">
            <x v="8"/>
          </reference>
        </references>
      </pivotArea>
    </format>
    <format dxfId="106">
      <pivotArea collapsedLevelsAreSubtotals="1" fieldPosition="0">
        <references count="2">
          <reference field="26" count="1">
            <x v="217"/>
          </reference>
          <reference field="27" count="1" selected="0">
            <x v="8"/>
          </reference>
        </references>
      </pivotArea>
    </format>
    <format dxfId="105">
      <pivotArea collapsedLevelsAreSubtotals="1" fieldPosition="0">
        <references count="2">
          <reference field="26" count="1">
            <x v="218"/>
          </reference>
          <reference field="27" count="1" selected="0">
            <x v="8"/>
          </reference>
        </references>
      </pivotArea>
    </format>
    <format dxfId="104">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C9E83C-DBAD-4615-A2B8-6581DDD0C306}" name="Table1" displayName="Table1" ref="A1:Z32" totalsRowShown="0" headerRowDxfId="161" dataDxfId="159" headerRowBorderDxfId="160">
  <autoFilter ref="A1:Z32" xr:uid="{62C9E83C-DBAD-4615-A2B8-6581DDD0C306}"/>
  <tableColumns count="26">
    <tableColumn id="1" xr3:uid="{6EC8B5D7-C1FA-4B59-B907-EE9AC506456F}" name="Date" dataDxfId="158"/>
    <tableColumn id="2" xr3:uid="{2D3E18A1-C3F9-413A-94C0-7362934C0D8D}" name="Day of Week" dataDxfId="157">
      <calculatedColumnFormula>TEXT(WEEKDAY(A2), "dddd")</calculatedColumnFormula>
    </tableColumn>
    <tableColumn id="3" xr3:uid="{0981F6A3-0B74-4C13-A9B3-96C489A58531}" name="Total Ribbon App Installs" dataDxfId="156"/>
    <tableColumn id="4" xr3:uid="{BF387766-6193-4E43-A347-84FCC0C24740}" name="Percentage growth of Installs" dataDxfId="155" dataCellStyle="Percent">
      <calculatedColumnFormula>((C2-C1)/C1)</calculatedColumnFormula>
    </tableColumn>
    <tableColumn id="5" xr3:uid="{D15A9DBF-3C0E-4040-A3E2-9BF88F477111}" name="Total Ribbon User Sign Ups" dataDxfId="154"/>
    <tableColumn id="6" xr3:uid="{09F8660E-23D7-4C7E-9079-D4F29037222B}" name="Percentage growth of signups" dataDxfId="153" dataCellStyle="Percent">
      <calculatedColumnFormula>((E2-E1)/E1)</calculatedColumnFormula>
    </tableColumn>
    <tableColumn id="7" xr3:uid="{D7DD8ACC-85DB-4E66-A328-549D405AB959}" name="Percentage of Signups to installs" dataDxfId="2" dataCellStyle="Percent">
      <calculatedColumnFormula>E2/C2</calculatedColumnFormula>
    </tableColumn>
    <tableColumn id="26" xr3:uid="{0945E75E-74E0-40D1-8C83-D04C7E77D0AC}" name="Average daily active users" dataDxfId="0" dataCellStyle="Comma">
      <calculatedColumnFormula>AVERAGE(Table1[Daily Active Users on Ribbon])</calculatedColumnFormula>
    </tableColumn>
    <tableColumn id="8" xr3:uid="{3F914641-7FA0-4591-A072-061216B29CAE}" name="Daily Active Users on Ribbon" dataDxfId="1"/>
    <tableColumn id="9" xr3:uid="{74843321-5862-4769-8E18-92DEA05B3B46}" name="% Growth of Daily Active Users" dataDxfId="152" dataCellStyle="Percent">
      <calculatedColumnFormula>((I2-I1)/I1)</calculatedColumnFormula>
    </tableColumn>
    <tableColumn id="10" xr3:uid="{8C02D0DF-F350-4AB0-B42D-1BEB5451BF79}" name="Percentage of active users to sign ups" dataDxfId="151" dataCellStyle="Percent">
      <calculatedColumnFormula>I2/E2</calculatedColumnFormula>
    </tableColumn>
    <tableColumn id="11" xr3:uid="{A41B2343-F876-4A05-888C-B10FE77824E9}" name="Number of Posts Made on Ribbon" dataDxfId="150"/>
    <tableColumn id="12" xr3:uid="{B98D30BE-4FD9-47C2-90DC-1D06DEF0261A}" name="Number of Posts Not Seen" dataDxfId="149">
      <calculatedColumnFormula>L2-N2</calculatedColumnFormula>
    </tableColumn>
    <tableColumn id="13" xr3:uid="{1EBDA444-C535-41CC-A896-C36FDEC6010A}" name="Number of Posts Seen on Ribbon" dataDxfId="148"/>
    <tableColumn id="14" xr3:uid="{666CBC09-D2AA-411B-8B18-A46BF459A03A}" name="% of posts seen to posts made" dataDxfId="147" dataCellStyle="Percent">
      <calculatedColumnFormula>N2/L2</calculatedColumnFormula>
    </tableColumn>
    <tableColumn id="15" xr3:uid="{38E31E42-F9D8-4DFD-A532-831F4E8AC4B6}" name="Number of Posts Liked on Ribbon" dataDxfId="146"/>
    <tableColumn id="16" xr3:uid="{DB882D24-A429-4967-A874-68A3CAE51A5C}" name="Number of Posts Reposted on Ribbon" dataDxfId="145"/>
    <tableColumn id="17" xr3:uid="{17687204-A24B-43E9-8D2C-75C885D1F6D6}" name="Number of Ribbon Uninstalls" dataDxfId="144"/>
    <tableColumn id="18" xr3:uid="{94B5C18D-274F-4739-9661-990E926940B3}" name="Number of Ribbon App Crashes" dataDxfId="143"/>
    <tableColumn id="19" xr3:uid="{289A4210-3BB3-4ED2-B02F-BFE9DDE400A5}" name="Avg Time Spent in Ribbon App per User (minutes)" dataDxfId="142"/>
    <tableColumn id="24" xr3:uid="{EB648D1C-AA8A-4E81-8F22-4259AA1493DE}" name="Avg Time for a month" dataDxfId="141">
      <calculatedColumnFormula>AVERAGE(Table1[Avg Time Spent in Ribbon App per User (minutes)])</calculatedColumnFormula>
    </tableColumn>
    <tableColumn id="20" xr3:uid="{F3AD5BC9-25E0-4494-8AC5-2D17FFC7148B}" name="Average time in hours" dataDxfId="140">
      <calculatedColumnFormula>T2/60</calculatedColumnFormula>
    </tableColumn>
    <tableColumn id="21" xr3:uid="{389C4C1A-52C2-40D8-AE6F-D0A6FC146668}" name="% of instantsnap to ribbon" dataDxfId="5" dataCellStyle="Percent">
      <calculatedColumnFormula>C2/Y2</calculatedColumnFormula>
    </tableColumn>
    <tableColumn id="25" xr3:uid="{2682E3B5-1916-414B-97D8-4DD37FBBCE04}" name="Avg Users on Instantsnaps" dataDxfId="3" dataCellStyle="Percent">
      <calculatedColumnFormula>AVERAGE(Table1[Daily Active Users on InstantSnaps])</calculatedColumnFormula>
    </tableColumn>
    <tableColumn id="22" xr3:uid="{457CC651-A669-4343-81AB-25992DA5B7A1}" name="Daily Active Users on InstantSnaps" dataDxfId="4"/>
    <tableColumn id="23" xr3:uid="{CE4379C9-3366-4D22-B412-1F0B2FD6D5FF}" name="Number of Posts Seen on InstantSnaps" dataDxfId="139"/>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5.xml"/><Relationship Id="rId7" Type="http://schemas.openxmlformats.org/officeDocument/2006/relationships/drawing" Target="../drawings/drawing3.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5" Type="http://schemas.openxmlformats.org/officeDocument/2006/relationships/pivotTable" Target="../pivotTables/pivotTable17.xml"/><Relationship Id="rId4"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showGridLines="0" topLeftCell="B13" workbookViewId="0">
      <selection activeCell="C23" sqref="C23:H23"/>
    </sheetView>
  </sheetViews>
  <sheetFormatPr defaultColWidth="12.5703125" defaultRowHeight="15.75" customHeight="1" x14ac:dyDescent="0.2"/>
  <cols>
    <col min="2" max="2" width="35.42578125" customWidth="1"/>
    <col min="3" max="3" width="66.28515625" bestFit="1" customWidth="1"/>
    <col min="8" max="8" width="12.42578125" customWidth="1"/>
  </cols>
  <sheetData>
    <row r="1" spans="1:9" ht="13.5" x14ac:dyDescent="0.25">
      <c r="A1" s="1"/>
      <c r="B1" s="1"/>
      <c r="C1" s="1"/>
      <c r="D1" s="1"/>
      <c r="E1" s="1"/>
      <c r="F1" s="1"/>
      <c r="G1" s="1"/>
      <c r="H1" s="1"/>
      <c r="I1" s="1"/>
    </row>
    <row r="2" spans="1:9" ht="45.75" customHeight="1" x14ac:dyDescent="0.25">
      <c r="A2" s="1"/>
      <c r="B2" s="1"/>
      <c r="D2" s="1"/>
      <c r="E2" s="1"/>
      <c r="F2" s="1"/>
      <c r="G2" s="53"/>
      <c r="H2" s="54"/>
      <c r="I2" s="53"/>
    </row>
    <row r="3" spans="1:9" ht="24" x14ac:dyDescent="0.4">
      <c r="A3" s="1"/>
      <c r="B3" s="2" t="s">
        <v>0</v>
      </c>
      <c r="C3" s="1"/>
      <c r="D3" s="1"/>
      <c r="E3" s="1"/>
      <c r="F3" s="1"/>
      <c r="G3" s="54"/>
      <c r="H3" s="54"/>
      <c r="I3" s="54"/>
    </row>
    <row r="4" spans="1:9" x14ac:dyDescent="0.3">
      <c r="A4" s="1"/>
      <c r="B4" s="3" t="s">
        <v>1</v>
      </c>
      <c r="C4" s="1"/>
      <c r="D4" s="1"/>
      <c r="E4" s="1"/>
      <c r="F4" s="1"/>
      <c r="G4" s="54"/>
      <c r="H4" s="54"/>
      <c r="I4" s="54"/>
    </row>
    <row r="5" spans="1:9" ht="17.25" x14ac:dyDescent="0.3">
      <c r="A5" s="1"/>
      <c r="B5" s="4"/>
      <c r="C5" s="1"/>
      <c r="D5" s="1"/>
      <c r="E5" s="1"/>
      <c r="F5" s="1"/>
      <c r="G5" s="54"/>
      <c r="H5" s="54"/>
      <c r="I5" s="54"/>
    </row>
    <row r="6" spans="1:9" ht="20.25" x14ac:dyDescent="0.35">
      <c r="A6" s="1"/>
      <c r="B6" s="5" t="s">
        <v>2</v>
      </c>
      <c r="C6" s="1"/>
      <c r="D6" s="1"/>
      <c r="E6" s="1"/>
      <c r="F6" s="1"/>
      <c r="G6" s="54"/>
      <c r="H6" s="54"/>
      <c r="I6" s="54"/>
    </row>
    <row r="7" spans="1:9" ht="13.5" x14ac:dyDescent="0.25">
      <c r="A7" s="1"/>
      <c r="B7" s="1"/>
      <c r="C7" s="1"/>
      <c r="D7" s="1"/>
      <c r="E7" s="1"/>
      <c r="F7" s="1"/>
      <c r="G7" s="54"/>
      <c r="H7" s="54"/>
      <c r="I7" s="54"/>
    </row>
    <row r="8" spans="1:9" ht="13.5" x14ac:dyDescent="0.25">
      <c r="A8" s="1"/>
      <c r="B8" s="1"/>
      <c r="C8" s="1"/>
      <c r="D8" s="1"/>
      <c r="E8" s="1"/>
      <c r="F8" s="1"/>
      <c r="G8" s="1"/>
      <c r="H8" s="1"/>
      <c r="I8" s="1"/>
    </row>
    <row r="9" spans="1:9" ht="19.5" x14ac:dyDescent="0.35">
      <c r="A9" s="1"/>
      <c r="B9" s="6" t="s">
        <v>3</v>
      </c>
      <c r="C9" s="55" t="s">
        <v>29</v>
      </c>
      <c r="D9" s="54"/>
      <c r="E9" s="54"/>
      <c r="F9" s="54"/>
      <c r="G9" s="54"/>
      <c r="H9" s="54"/>
      <c r="I9" s="1"/>
    </row>
    <row r="10" spans="1:9" ht="13.5" x14ac:dyDescent="0.25">
      <c r="A10" s="1"/>
      <c r="B10" s="1"/>
      <c r="C10" s="54"/>
      <c r="D10" s="54"/>
      <c r="E10" s="54"/>
      <c r="F10" s="54"/>
      <c r="G10" s="54"/>
      <c r="H10" s="54"/>
      <c r="I10" s="1"/>
    </row>
    <row r="11" spans="1:9" ht="16.5" x14ac:dyDescent="0.3">
      <c r="A11" s="1"/>
      <c r="B11" s="7"/>
      <c r="C11" s="54"/>
      <c r="D11" s="54"/>
      <c r="E11" s="54"/>
      <c r="F11" s="54"/>
      <c r="G11" s="54"/>
      <c r="H11" s="54"/>
      <c r="I11" s="1"/>
    </row>
    <row r="12" spans="1:9" ht="36.75" customHeight="1" x14ac:dyDescent="0.3">
      <c r="A12" s="1"/>
      <c r="B12" s="7"/>
      <c r="C12" s="54"/>
      <c r="D12" s="54"/>
      <c r="E12" s="54"/>
      <c r="F12" s="54"/>
      <c r="G12" s="54"/>
      <c r="H12" s="54"/>
      <c r="I12" s="1"/>
    </row>
    <row r="13" spans="1:9" ht="16.5" x14ac:dyDescent="0.3">
      <c r="A13" s="1"/>
      <c r="B13" s="7"/>
      <c r="C13" s="8"/>
      <c r="D13" s="8"/>
      <c r="E13" s="8"/>
      <c r="F13" s="8"/>
      <c r="G13" s="8"/>
      <c r="H13" s="8"/>
      <c r="I13" s="1"/>
    </row>
    <row r="14" spans="1:9" ht="19.5" x14ac:dyDescent="0.35">
      <c r="A14" s="1"/>
      <c r="B14" s="6" t="s">
        <v>4</v>
      </c>
      <c r="C14" s="56" t="s">
        <v>5</v>
      </c>
      <c r="D14" s="54"/>
      <c r="E14" s="54"/>
      <c r="F14" s="54"/>
      <c r="G14" s="54"/>
      <c r="H14" s="54"/>
      <c r="I14" s="1"/>
    </row>
    <row r="15" spans="1:9" ht="16.5" x14ac:dyDescent="0.3">
      <c r="A15" s="1"/>
      <c r="B15" s="7"/>
      <c r="C15" s="56" t="s">
        <v>6</v>
      </c>
      <c r="D15" s="54"/>
      <c r="E15" s="54"/>
      <c r="F15" s="54"/>
      <c r="G15" s="54"/>
      <c r="H15" s="54"/>
      <c r="I15" s="1"/>
    </row>
    <row r="16" spans="1:9" ht="16.5" x14ac:dyDescent="0.3">
      <c r="A16" s="1"/>
      <c r="B16" s="7"/>
      <c r="C16" s="54"/>
      <c r="D16" s="54"/>
      <c r="E16" s="54"/>
      <c r="F16" s="54"/>
      <c r="G16" s="54"/>
      <c r="H16" s="54"/>
      <c r="I16" s="1"/>
    </row>
    <row r="17" spans="1:9" ht="16.5" x14ac:dyDescent="0.3">
      <c r="A17" s="1"/>
      <c r="B17" s="7"/>
      <c r="C17" s="8"/>
      <c r="D17" s="8"/>
      <c r="E17" s="8"/>
      <c r="F17" s="8"/>
      <c r="G17" s="8"/>
      <c r="H17" s="8"/>
      <c r="I17" s="1"/>
    </row>
    <row r="18" spans="1:9" ht="16.5" x14ac:dyDescent="0.3">
      <c r="A18" s="1"/>
      <c r="B18" s="7"/>
      <c r="C18" s="8"/>
      <c r="D18" s="8"/>
      <c r="E18" s="8"/>
      <c r="F18" s="8"/>
      <c r="G18" s="8"/>
      <c r="H18" s="8"/>
      <c r="I18" s="1"/>
    </row>
    <row r="19" spans="1:9" ht="19.5" x14ac:dyDescent="0.35">
      <c r="A19" s="1"/>
      <c r="B19" s="6" t="s">
        <v>7</v>
      </c>
      <c r="C19" s="56" t="s">
        <v>8</v>
      </c>
      <c r="D19" s="54"/>
      <c r="E19" s="54"/>
      <c r="F19" s="54"/>
      <c r="G19" s="54"/>
      <c r="H19" s="54"/>
      <c r="I19" s="1"/>
    </row>
    <row r="20" spans="1:9" ht="16.5" x14ac:dyDescent="0.3">
      <c r="A20" s="1"/>
      <c r="B20" s="7"/>
      <c r="C20" s="54"/>
      <c r="D20" s="54"/>
      <c r="E20" s="54"/>
      <c r="F20" s="54"/>
      <c r="G20" s="54"/>
      <c r="H20" s="54"/>
      <c r="I20" s="1"/>
    </row>
    <row r="21" spans="1:9" ht="16.5" x14ac:dyDescent="0.3">
      <c r="A21" s="1"/>
      <c r="B21" s="7"/>
      <c r="C21" s="56" t="s">
        <v>9</v>
      </c>
      <c r="D21" s="54"/>
      <c r="E21" s="54"/>
      <c r="F21" s="54"/>
      <c r="G21" s="54"/>
      <c r="H21" s="54"/>
      <c r="I21" s="1"/>
    </row>
    <row r="22" spans="1:9" ht="16.5" x14ac:dyDescent="0.3">
      <c r="A22" s="1"/>
      <c r="B22" s="7"/>
      <c r="C22" s="57" t="s">
        <v>10</v>
      </c>
      <c r="D22" s="54"/>
      <c r="E22" s="54"/>
      <c r="F22" s="54"/>
      <c r="G22" s="54"/>
      <c r="H22" s="54"/>
      <c r="I22" s="1"/>
    </row>
    <row r="23" spans="1:9" ht="16.5" x14ac:dyDescent="0.3">
      <c r="A23" s="1"/>
      <c r="B23" s="7"/>
      <c r="C23" s="57" t="s">
        <v>11</v>
      </c>
      <c r="D23" s="54"/>
      <c r="E23" s="54"/>
      <c r="F23" s="54"/>
      <c r="G23" s="54"/>
      <c r="H23" s="54"/>
      <c r="I23" s="1"/>
    </row>
    <row r="24" spans="1:9" ht="16.5" x14ac:dyDescent="0.3">
      <c r="A24" s="1"/>
      <c r="B24" s="7"/>
      <c r="C24" s="8" t="s">
        <v>12</v>
      </c>
      <c r="D24" s="8"/>
      <c r="E24" s="8"/>
      <c r="F24" s="8"/>
      <c r="G24" s="8"/>
      <c r="H24" s="8"/>
      <c r="I24" s="1"/>
    </row>
    <row r="25" spans="1:9" ht="16.5" x14ac:dyDescent="0.3">
      <c r="A25" s="1"/>
      <c r="B25" s="7"/>
      <c r="C25" s="8"/>
      <c r="D25" s="8"/>
      <c r="E25" s="8"/>
      <c r="F25" s="8"/>
      <c r="G25" s="8"/>
      <c r="H25" s="8"/>
      <c r="I25" s="1"/>
    </row>
    <row r="26" spans="1:9" ht="16.5" x14ac:dyDescent="0.3">
      <c r="A26" s="1"/>
      <c r="B26" s="7"/>
      <c r="C26" s="8"/>
      <c r="D26" s="8"/>
      <c r="E26" s="8"/>
      <c r="F26" s="8"/>
      <c r="G26" s="8"/>
      <c r="H26" s="8"/>
      <c r="I26" s="1"/>
    </row>
    <row r="27" spans="1:9" ht="19.5" x14ac:dyDescent="0.35">
      <c r="A27" s="1"/>
      <c r="B27" s="6" t="s">
        <v>13</v>
      </c>
      <c r="C27" s="56" t="s">
        <v>14</v>
      </c>
      <c r="D27" s="54"/>
      <c r="E27" s="54"/>
      <c r="F27" s="54"/>
      <c r="G27" s="54"/>
      <c r="H27" s="54"/>
      <c r="I27" s="1"/>
    </row>
    <row r="28" spans="1:9" ht="16.5" x14ac:dyDescent="0.3">
      <c r="A28" s="1"/>
      <c r="B28" s="7"/>
      <c r="C28" s="54"/>
      <c r="D28" s="54"/>
      <c r="E28" s="54"/>
      <c r="F28" s="54"/>
      <c r="G28" s="54"/>
      <c r="H28" s="54"/>
      <c r="I28" s="1"/>
    </row>
    <row r="29" spans="1:9" ht="16.5" x14ac:dyDescent="0.3">
      <c r="A29" s="1"/>
      <c r="B29" s="7"/>
      <c r="C29" s="56" t="s">
        <v>15</v>
      </c>
      <c r="D29" s="54"/>
      <c r="E29" s="54"/>
      <c r="F29" s="54"/>
      <c r="G29" s="54"/>
      <c r="H29" s="54"/>
      <c r="I29" s="1"/>
    </row>
    <row r="30" spans="1:9" ht="16.5" x14ac:dyDescent="0.3">
      <c r="A30" s="1"/>
      <c r="B30" s="7"/>
      <c r="C30" s="8"/>
      <c r="D30" s="8"/>
      <c r="E30" s="8"/>
      <c r="F30" s="8"/>
      <c r="G30" s="8"/>
      <c r="H30" s="8"/>
      <c r="I30" s="1"/>
    </row>
    <row r="31" spans="1:9" ht="16.5" x14ac:dyDescent="0.3">
      <c r="A31" s="1"/>
      <c r="B31" s="7"/>
      <c r="C31" s="1"/>
      <c r="D31" s="1"/>
      <c r="E31" s="1"/>
      <c r="F31" s="1"/>
      <c r="G31" s="1"/>
      <c r="H31" s="1"/>
      <c r="I31" s="1"/>
    </row>
    <row r="32" spans="1:9" ht="15.75" customHeight="1" x14ac:dyDescent="0.2">
      <c r="C32" t="s">
        <v>58</v>
      </c>
    </row>
  </sheetData>
  <mergeCells count="11">
    <mergeCell ref="C22:H22"/>
    <mergeCell ref="C23:H23"/>
    <mergeCell ref="C27:H28"/>
    <mergeCell ref="C29:H29"/>
    <mergeCell ref="G2:H7"/>
    <mergeCell ref="C21:H21"/>
    <mergeCell ref="I2:I7"/>
    <mergeCell ref="C9:H12"/>
    <mergeCell ref="C14:H14"/>
    <mergeCell ref="C15:H16"/>
    <mergeCell ref="C19:H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1BE-5CD6-4E49-9C03-0E9F5F2C93DA}">
  <dimension ref="A3:Q78"/>
  <sheetViews>
    <sheetView topLeftCell="B32" workbookViewId="0">
      <selection activeCell="A28" sqref="A28"/>
    </sheetView>
  </sheetViews>
  <sheetFormatPr defaultRowHeight="12.75" x14ac:dyDescent="0.2"/>
  <cols>
    <col min="1" max="1" width="28" bestFit="1" customWidth="1"/>
    <col min="2" max="2" width="54.28515625" bestFit="1" customWidth="1"/>
    <col min="3" max="3" width="34.85546875" bestFit="1" customWidth="1"/>
    <col min="4" max="4" width="27.140625" bestFit="1" customWidth="1"/>
    <col min="5" max="5" width="11" bestFit="1" customWidth="1"/>
    <col min="6" max="6" width="9.5703125" bestFit="1" customWidth="1"/>
  </cols>
  <sheetData>
    <row r="3" spans="1:6" x14ac:dyDescent="0.2">
      <c r="A3" t="s">
        <v>41</v>
      </c>
      <c r="D3" s="31" t="s">
        <v>17</v>
      </c>
      <c r="E3" s="34">
        <f>GETPIVOTDATA("Sum of Total Ribbon App Installs",$A$18)</f>
        <v>3429826341.333333</v>
      </c>
      <c r="F3" s="37">
        <v>1</v>
      </c>
    </row>
    <row r="4" spans="1:6" x14ac:dyDescent="0.2">
      <c r="A4" s="27">
        <v>5.3026881720430108</v>
      </c>
      <c r="B4" s="27">
        <f>GETPIVOTDATA("Average time in hours",$A$3)</f>
        <v>5.3026881720430108</v>
      </c>
      <c r="D4" s="31" t="s">
        <v>49</v>
      </c>
      <c r="E4" s="35">
        <f>GETPIVOTDATA("Sum of Total Ribbon User Sign Ups",$A$18)</f>
        <v>3426441341</v>
      </c>
      <c r="F4" s="38">
        <f>E4/E3</f>
        <v>0.99901306946869584</v>
      </c>
    </row>
    <row r="5" spans="1:6" x14ac:dyDescent="0.2">
      <c r="D5" s="31" t="s">
        <v>50</v>
      </c>
      <c r="E5" s="36">
        <f>GETPIVOTDATA("Sum of Daily Active Users on Ribbon",$A$18)</f>
        <v>2637205211.2066669</v>
      </c>
      <c r="F5" s="38">
        <f>E5/E4</f>
        <v>0.76966302608204107</v>
      </c>
    </row>
    <row r="6" spans="1:6" x14ac:dyDescent="0.2">
      <c r="A6" t="s">
        <v>42</v>
      </c>
    </row>
    <row r="7" spans="1:6" x14ac:dyDescent="0.2">
      <c r="A7" s="27">
        <v>318.16129032258067</v>
      </c>
      <c r="B7" s="27">
        <f>GETPIVOTDATA("Avg Time Spent in Ribbon App per User (minutes)",$A$6)</f>
        <v>318.16129032258067</v>
      </c>
    </row>
    <row r="9" spans="1:6" x14ac:dyDescent="0.2">
      <c r="A9" t="s">
        <v>43</v>
      </c>
    </row>
    <row r="10" spans="1:6" x14ac:dyDescent="0.2">
      <c r="A10" s="28">
        <v>1523277</v>
      </c>
      <c r="B10" s="28">
        <f>GETPIVOTDATA("Number of Ribbon App Crashes",$A$9)</f>
        <v>1523277</v>
      </c>
    </row>
    <row r="12" spans="1:6" x14ac:dyDescent="0.2">
      <c r="A12" t="s">
        <v>45</v>
      </c>
    </row>
    <row r="13" spans="1:6" x14ac:dyDescent="0.2">
      <c r="A13" s="28">
        <v>85071135.845376357</v>
      </c>
      <c r="B13" s="28">
        <f>GETPIVOTDATA("Daily Active Users on Ribbon",$A$12)</f>
        <v>85071135.845376357</v>
      </c>
    </row>
    <row r="15" spans="1:6" x14ac:dyDescent="0.2">
      <c r="A15" t="s">
        <v>47</v>
      </c>
    </row>
    <row r="16" spans="1:6" x14ac:dyDescent="0.2">
      <c r="A16" s="29">
        <v>3429826341.333333</v>
      </c>
      <c r="B16" s="29">
        <f>GETPIVOTDATA("Total Ribbon App Installs",$A$15)</f>
        <v>3429826341.333333</v>
      </c>
    </row>
    <row r="18" spans="1:15" x14ac:dyDescent="0.2">
      <c r="A18" t="s">
        <v>46</v>
      </c>
      <c r="B18" t="s">
        <v>48</v>
      </c>
      <c r="C18" t="s">
        <v>44</v>
      </c>
    </row>
    <row r="19" spans="1:15" x14ac:dyDescent="0.2">
      <c r="A19" s="30">
        <v>3429826341.333333</v>
      </c>
      <c r="B19" s="30">
        <v>3426441341</v>
      </c>
      <c r="C19" s="30">
        <v>2637205211.2066669</v>
      </c>
    </row>
    <row r="21" spans="1:15" x14ac:dyDescent="0.2">
      <c r="A21" t="s">
        <v>51</v>
      </c>
    </row>
    <row r="22" spans="1:15" x14ac:dyDescent="0.2">
      <c r="A22" s="33">
        <v>872291</v>
      </c>
      <c r="B22" s="33">
        <f>GETPIVOTDATA("Number of Ribbon Uninstalls",$A$21)</f>
        <v>872291</v>
      </c>
    </row>
    <row r="24" spans="1:15" x14ac:dyDescent="0.2">
      <c r="A24" t="s">
        <v>52</v>
      </c>
      <c r="B24" t="s">
        <v>53</v>
      </c>
    </row>
    <row r="25" spans="1:15" x14ac:dyDescent="0.2">
      <c r="A25" s="58">
        <v>1590631349</v>
      </c>
      <c r="B25" s="58">
        <v>774226356</v>
      </c>
      <c r="C25" s="29">
        <f>SUM(A25:B25)</f>
        <v>2364857705</v>
      </c>
    </row>
    <row r="27" spans="1:15" x14ac:dyDescent="0.2">
      <c r="A27" t="s">
        <v>54</v>
      </c>
      <c r="B27" t="s">
        <v>55</v>
      </c>
    </row>
    <row r="28" spans="1:15" x14ac:dyDescent="0.2">
      <c r="A28" s="39">
        <v>65288000</v>
      </c>
      <c r="B28" s="39">
        <v>25380620</v>
      </c>
      <c r="C28" t="s">
        <v>56</v>
      </c>
      <c r="D28" s="40">
        <f>GETPIVOTDATA("Sum of Number of Posts Made on Ribbon",$A$27)</f>
        <v>65288000</v>
      </c>
      <c r="E28" s="41">
        <f>D29/D28</f>
        <v>0.38874862149246414</v>
      </c>
      <c r="F28" s="42">
        <f>E28*100</f>
        <v>38.874862149246411</v>
      </c>
    </row>
    <row r="29" spans="1:15" x14ac:dyDescent="0.2">
      <c r="C29" t="s">
        <v>57</v>
      </c>
      <c r="D29" s="40">
        <f>GETPIVOTDATA("Sum of Number of Posts Seen on Ribbon",$A$27)</f>
        <v>25380620</v>
      </c>
    </row>
    <row r="31" spans="1:15" x14ac:dyDescent="0.2">
      <c r="A31" s="44" t="s">
        <v>61</v>
      </c>
      <c r="B31" t="s">
        <v>70</v>
      </c>
    </row>
    <row r="32" spans="1:15" x14ac:dyDescent="0.2">
      <c r="A32" s="45" t="s">
        <v>62</v>
      </c>
      <c r="B32" s="46">
        <v>1209</v>
      </c>
      <c r="F32">
        <v>0</v>
      </c>
      <c r="G32">
        <f>SUM($F$33:F42)</f>
        <v>10</v>
      </c>
      <c r="H32">
        <f>SUM($F$33:G42)</f>
        <v>20</v>
      </c>
      <c r="I32">
        <f>SUM($F$33:H42)</f>
        <v>30</v>
      </c>
      <c r="J32">
        <f>SUM($F$33:I42)</f>
        <v>39</v>
      </c>
      <c r="K32">
        <f>SUM($F$33:J42)</f>
        <v>39</v>
      </c>
      <c r="L32">
        <f>SUM($F$33:K42)</f>
        <v>39</v>
      </c>
      <c r="M32">
        <f>SUM($F$33:L42)</f>
        <v>39</v>
      </c>
      <c r="N32">
        <f>SUM($F$33:M42)</f>
        <v>39</v>
      </c>
      <c r="O32">
        <f>SUM($F$33:N42)</f>
        <v>39</v>
      </c>
    </row>
    <row r="33" spans="1:15" x14ac:dyDescent="0.2">
      <c r="A33" s="45" t="s">
        <v>63</v>
      </c>
      <c r="B33" s="46">
        <v>1268</v>
      </c>
      <c r="F33">
        <f>IF(SUM(F$32:F32)&gt;=$F$28,"",1)</f>
        <v>1</v>
      </c>
      <c r="G33">
        <f>IF(SUM(G$32:G32)&gt;=$F$28,"",1)</f>
        <v>1</v>
      </c>
      <c r="H33">
        <f>IF(SUM(H$32:H32)&gt;=$F$28,"",1)</f>
        <v>1</v>
      </c>
      <c r="I33">
        <f>IF(SUM(I$32:I32)&gt;=$F$28,"",1)</f>
        <v>1</v>
      </c>
      <c r="J33" t="str">
        <f>IF(SUM(J$32:J32)&gt;=$F$28,"",1)</f>
        <v/>
      </c>
      <c r="K33" t="str">
        <f>IF(SUM(K$32:K32)&gt;=$F$28,"",1)</f>
        <v/>
      </c>
      <c r="L33" t="str">
        <f>IF(SUM(L$32:L32)&gt;=$F$28,"",1)</f>
        <v/>
      </c>
      <c r="M33" t="str">
        <f>IF(SUM(M$32:M32)&gt;=$F$28,"",1)</f>
        <v/>
      </c>
      <c r="N33" t="str">
        <f>IF(SUM(N$32:N32)&gt;=$F$28,"",1)</f>
        <v/>
      </c>
      <c r="O33" t="str">
        <f>IF(SUM(O$32:O32)&gt;=$F$28,"",1)</f>
        <v/>
      </c>
    </row>
    <row r="34" spans="1:15" x14ac:dyDescent="0.2">
      <c r="A34" s="45" t="s">
        <v>64</v>
      </c>
      <c r="B34" s="46">
        <v>1395</v>
      </c>
      <c r="F34">
        <f>IF(SUM(F$32:F33)&gt;=$F$28,"",1)</f>
        <v>1</v>
      </c>
      <c r="G34">
        <f>IF(SUM(G$32:G33)&gt;=$F$28,"",1)</f>
        <v>1</v>
      </c>
      <c r="H34">
        <f>IF(SUM(H$32:H33)&gt;=$F$28,"",1)</f>
        <v>1</v>
      </c>
      <c r="I34">
        <f>IF(SUM(I$32:I33)&gt;=$F$28,"",1)</f>
        <v>1</v>
      </c>
      <c r="J34" t="str">
        <f>IF(SUM(J$32:J33)&gt;=$F$28,"",1)</f>
        <v/>
      </c>
      <c r="K34" t="str">
        <f>IF(SUM(K$32:K33)&gt;=$F$28,"",1)</f>
        <v/>
      </c>
      <c r="L34" t="str">
        <f>IF(SUM(L$32:L33)&gt;=$F$28,"",1)</f>
        <v/>
      </c>
      <c r="M34" t="str">
        <f>IF(SUM(M$32:M33)&gt;=$F$28,"",1)</f>
        <v/>
      </c>
      <c r="N34" t="str">
        <f>IF(SUM(N$32:N33)&gt;=$F$28,"",1)</f>
        <v/>
      </c>
      <c r="O34" t="str">
        <f>IF(SUM(O$32:O33)&gt;=$F$28,"",1)</f>
        <v/>
      </c>
    </row>
    <row r="35" spans="1:15" x14ac:dyDescent="0.2">
      <c r="A35" s="45" t="s">
        <v>65</v>
      </c>
      <c r="B35" s="46">
        <v>1707</v>
      </c>
      <c r="F35">
        <f>IF(SUM(F$32:F34)&gt;=$F$28,"",1)</f>
        <v>1</v>
      </c>
      <c r="G35">
        <f>IF(SUM(G$32:G34)&gt;=$F$28,"",1)</f>
        <v>1</v>
      </c>
      <c r="H35">
        <f>IF(SUM(H$32:H34)&gt;=$F$28,"",1)</f>
        <v>1</v>
      </c>
      <c r="I35">
        <f>IF(SUM(I$32:I34)&gt;=$F$28,"",1)</f>
        <v>1</v>
      </c>
      <c r="J35" t="str">
        <f>IF(SUM(J$32:J34)&gt;=$F$28,"",1)</f>
        <v/>
      </c>
      <c r="K35" t="str">
        <f>IF(SUM(K$32:K34)&gt;=$F$28,"",1)</f>
        <v/>
      </c>
      <c r="L35" t="str">
        <f>IF(SUM(L$32:L34)&gt;=$F$28,"",1)</f>
        <v/>
      </c>
      <c r="M35" t="str">
        <f>IF(SUM(M$32:M34)&gt;=$F$28,"",1)</f>
        <v/>
      </c>
      <c r="N35" t="str">
        <f>IF(SUM(N$32:N34)&gt;=$F$28,"",1)</f>
        <v/>
      </c>
      <c r="O35" t="str">
        <f>IF(SUM(O$32:O34)&gt;=$F$28,"",1)</f>
        <v/>
      </c>
    </row>
    <row r="36" spans="1:15" x14ac:dyDescent="0.2">
      <c r="A36" s="45" t="s">
        <v>66</v>
      </c>
      <c r="B36" s="46">
        <v>1535</v>
      </c>
      <c r="F36">
        <f>IF(SUM(F$32:F35)&gt;=$F$28,"",1)</f>
        <v>1</v>
      </c>
      <c r="G36">
        <f>IF(SUM(G$32:G35)&gt;=$F$28,"",1)</f>
        <v>1</v>
      </c>
      <c r="H36">
        <f>IF(SUM(H$32:H35)&gt;=$F$28,"",1)</f>
        <v>1</v>
      </c>
      <c r="I36">
        <f>IF(SUM(I$32:I35)&gt;=$F$28,"",1)</f>
        <v>1</v>
      </c>
      <c r="J36" t="str">
        <f>IF(SUM(J$32:J35)&gt;=$F$28,"",1)</f>
        <v/>
      </c>
      <c r="K36" t="str">
        <f>IF(SUM(K$32:K35)&gt;=$F$28,"",1)</f>
        <v/>
      </c>
      <c r="L36" t="str">
        <f>IF(SUM(L$32:L35)&gt;=$F$28,"",1)</f>
        <v/>
      </c>
      <c r="M36" t="str">
        <f>IF(SUM(M$32:M35)&gt;=$F$28,"",1)</f>
        <v/>
      </c>
      <c r="N36" t="str">
        <f>IF(SUM(N$32:N35)&gt;=$F$28,"",1)</f>
        <v/>
      </c>
      <c r="O36" t="str">
        <f>IF(SUM(O$32:O35)&gt;=$F$28,"",1)</f>
        <v/>
      </c>
    </row>
    <row r="37" spans="1:15" x14ac:dyDescent="0.2">
      <c r="A37" s="45" t="s">
        <v>67</v>
      </c>
      <c r="B37" s="46">
        <v>1335</v>
      </c>
      <c r="F37">
        <f>IF(SUM(F$32:F36)&gt;=$F$28,"",1)</f>
        <v>1</v>
      </c>
      <c r="G37">
        <f>IF(SUM(G$32:G36)&gt;=$F$28,"",1)</f>
        <v>1</v>
      </c>
      <c r="H37">
        <f>IF(SUM(H$32:H36)&gt;=$F$28,"",1)</f>
        <v>1</v>
      </c>
      <c r="I37">
        <f>IF(SUM(I$32:I36)&gt;=$F$28,"",1)</f>
        <v>1</v>
      </c>
      <c r="J37" t="str">
        <f>IF(SUM(J$32:J36)&gt;=$F$28,"",1)</f>
        <v/>
      </c>
      <c r="K37" t="str">
        <f>IF(SUM(K$32:K36)&gt;=$F$28,"",1)</f>
        <v/>
      </c>
      <c r="L37" t="str">
        <f>IF(SUM(L$32:L36)&gt;=$F$28,"",1)</f>
        <v/>
      </c>
      <c r="M37" t="str">
        <f>IF(SUM(M$32:M36)&gt;=$F$28,"",1)</f>
        <v/>
      </c>
      <c r="N37" t="str">
        <f>IF(SUM(N$32:N36)&gt;=$F$28,"",1)</f>
        <v/>
      </c>
      <c r="O37" t="str">
        <f>IF(SUM(O$32:O36)&gt;=$F$28,"",1)</f>
        <v/>
      </c>
    </row>
    <row r="38" spans="1:15" x14ac:dyDescent="0.2">
      <c r="A38" s="45" t="s">
        <v>68</v>
      </c>
      <c r="B38" s="46">
        <v>1414</v>
      </c>
      <c r="F38">
        <f>IF(SUM(F$32:F37)&gt;=$F$28,"",1)</f>
        <v>1</v>
      </c>
      <c r="G38">
        <f>IF(SUM(G$32:G37)&gt;=$F$28,"",1)</f>
        <v>1</v>
      </c>
      <c r="H38">
        <f>IF(SUM(H$32:H37)&gt;=$F$28,"",1)</f>
        <v>1</v>
      </c>
      <c r="I38">
        <f>IF(SUM(I$32:I37)&gt;=$F$28,"",1)</f>
        <v>1</v>
      </c>
      <c r="J38" t="str">
        <f>IF(SUM(J$32:J37)&gt;=$F$28,"",1)</f>
        <v/>
      </c>
      <c r="K38" t="str">
        <f>IF(SUM(K$32:K37)&gt;=$F$28,"",1)</f>
        <v/>
      </c>
      <c r="L38" t="str">
        <f>IF(SUM(L$32:L37)&gt;=$F$28,"",1)</f>
        <v/>
      </c>
      <c r="M38" t="str">
        <f>IF(SUM(M$32:M37)&gt;=$F$28,"",1)</f>
        <v/>
      </c>
      <c r="N38" t="str">
        <f>IF(SUM(N$32:N37)&gt;=$F$28,"",1)</f>
        <v/>
      </c>
      <c r="O38" t="str">
        <f>IF(SUM(O$32:O37)&gt;=$F$28,"",1)</f>
        <v/>
      </c>
    </row>
    <row r="39" spans="1:15" x14ac:dyDescent="0.2">
      <c r="A39" s="45" t="s">
        <v>69</v>
      </c>
      <c r="B39" s="46">
        <v>9863</v>
      </c>
      <c r="F39">
        <f>IF(SUM(F$32:F38)&gt;=$F$28,"",1)</f>
        <v>1</v>
      </c>
      <c r="G39">
        <f>IF(SUM(G$32:G38)&gt;=$F$28,"",1)</f>
        <v>1</v>
      </c>
      <c r="H39">
        <f>IF(SUM(H$32:H38)&gt;=$F$28,"",1)</f>
        <v>1</v>
      </c>
      <c r="I39">
        <f>IF(SUM(I$32:I38)&gt;=$F$28,"",1)</f>
        <v>1</v>
      </c>
      <c r="J39" t="str">
        <f>IF(SUM(J$32:J38)&gt;=$F$28,"",1)</f>
        <v/>
      </c>
      <c r="K39" t="str">
        <f>IF(SUM(K$32:K38)&gt;=$F$28,"",1)</f>
        <v/>
      </c>
      <c r="L39" t="str">
        <f>IF(SUM(L$32:L38)&gt;=$F$28,"",1)</f>
        <v/>
      </c>
      <c r="M39" t="str">
        <f>IF(SUM(M$32:M38)&gt;=$F$28,"",1)</f>
        <v/>
      </c>
      <c r="N39" t="str">
        <f>IF(SUM(N$32:N38)&gt;=$F$28,"",1)</f>
        <v/>
      </c>
      <c r="O39" t="str">
        <f>IF(SUM(O$32:O38)&gt;=$F$28,"",1)</f>
        <v/>
      </c>
    </row>
    <row r="40" spans="1:15" x14ac:dyDescent="0.2">
      <c r="F40">
        <f>IF(SUM(F$32:F39)&gt;=$F$28,"",1)</f>
        <v>1</v>
      </c>
      <c r="G40">
        <f>IF(SUM(G$32:G39)&gt;=$F$28,"",1)</f>
        <v>1</v>
      </c>
      <c r="H40">
        <f>IF(SUM(H$32:H39)&gt;=$F$28,"",1)</f>
        <v>1</v>
      </c>
      <c r="I40">
        <f>IF(SUM(I$32:I39)&gt;=$F$28,"",1)</f>
        <v>1</v>
      </c>
      <c r="J40" t="str">
        <f>IF(SUM(J$32:J39)&gt;=$F$28,"",1)</f>
        <v/>
      </c>
      <c r="K40" t="str">
        <f>IF(SUM(K$32:K39)&gt;=$F$28,"",1)</f>
        <v/>
      </c>
      <c r="L40" t="str">
        <f>IF(SUM(L$32:L39)&gt;=$F$28,"",1)</f>
        <v/>
      </c>
      <c r="M40" t="str">
        <f>IF(SUM(M$32:M39)&gt;=$F$28,"",1)</f>
        <v/>
      </c>
      <c r="N40" t="str">
        <f>IF(SUM(N$32:N39)&gt;=$F$28,"",1)</f>
        <v/>
      </c>
      <c r="O40" t="str">
        <f>IF(SUM(O$32:O39)&gt;=$F$28,"",1)</f>
        <v/>
      </c>
    </row>
    <row r="41" spans="1:15" x14ac:dyDescent="0.2">
      <c r="F41">
        <f>IF(SUM(F$32:F40)&gt;=$F$28,"",1)</f>
        <v>1</v>
      </c>
      <c r="G41">
        <f>IF(SUM(G$32:G40)&gt;=$F$28,"",1)</f>
        <v>1</v>
      </c>
      <c r="H41">
        <f>IF(SUM(H$32:H40)&gt;=$F$28,"",1)</f>
        <v>1</v>
      </c>
      <c r="I41">
        <f>IF(SUM(I$32:I40)&gt;=$F$28,"",1)</f>
        <v>1</v>
      </c>
      <c r="J41" t="str">
        <f>IF(SUM(J$32:J40)&gt;=$F$28,"",1)</f>
        <v/>
      </c>
      <c r="K41" t="str">
        <f>IF(SUM(K$32:K40)&gt;=$F$28,"",1)</f>
        <v/>
      </c>
      <c r="L41" t="str">
        <f>IF(SUM(L$32:L40)&gt;=$F$28,"",1)</f>
        <v/>
      </c>
      <c r="M41" t="str">
        <f>IF(SUM(M$32:M40)&gt;=$F$28,"",1)</f>
        <v/>
      </c>
      <c r="N41" t="str">
        <f>IF(SUM(N$32:N40)&gt;=$F$28,"",1)</f>
        <v/>
      </c>
      <c r="O41" t="str">
        <f>IF(SUM(O$32:O40)&gt;=$F$28,"",1)</f>
        <v/>
      </c>
    </row>
    <row r="42" spans="1:15" x14ac:dyDescent="0.2">
      <c r="F42">
        <f>IF(SUM(F$32:F41)&gt;=$F$28,"",1)</f>
        <v>1</v>
      </c>
      <c r="G42">
        <f>IF(SUM(G$32:G41)&gt;=$F$28,"",1)</f>
        <v>1</v>
      </c>
      <c r="H42">
        <f>IF(SUM(H$32:H41)&gt;=$F$28,"",1)</f>
        <v>1</v>
      </c>
      <c r="I42" t="str">
        <f>IF(SUM(I$32:I41)&gt;=$F$28,"",1)</f>
        <v/>
      </c>
      <c r="J42" t="str">
        <f>IF(SUM(J$32:J41)&gt;=$F$28,"",1)</f>
        <v/>
      </c>
      <c r="K42" t="str">
        <f>IF(SUM(K$32:K41)&gt;=$F$28,"",1)</f>
        <v/>
      </c>
      <c r="L42" t="str">
        <f>IF(SUM(L$32:L41)&gt;=$F$28,"",1)</f>
        <v/>
      </c>
      <c r="M42" t="str">
        <f>IF(SUM(M$32:M41)&gt;=$F$28,"",1)</f>
        <v/>
      </c>
      <c r="N42" t="str">
        <f>IF(SUM(N$32:N41)&gt;=$F$28,"",1)</f>
        <v/>
      </c>
      <c r="O42" t="str">
        <f>IF(SUM(O$32:O41)&gt;=$F$28,"",1)</f>
        <v/>
      </c>
    </row>
    <row r="51" spans="1:2" x14ac:dyDescent="0.2">
      <c r="A51" s="44" t="s">
        <v>61</v>
      </c>
      <c r="B51" t="s">
        <v>71</v>
      </c>
    </row>
    <row r="52" spans="1:2" x14ac:dyDescent="0.2">
      <c r="A52" s="45" t="s">
        <v>62</v>
      </c>
      <c r="B52" s="48">
        <v>199126</v>
      </c>
    </row>
    <row r="53" spans="1:2" x14ac:dyDescent="0.2">
      <c r="A53" s="45" t="s">
        <v>63</v>
      </c>
      <c r="B53" s="48">
        <v>213737</v>
      </c>
    </row>
    <row r="54" spans="1:2" x14ac:dyDescent="0.2">
      <c r="A54" s="45" t="s">
        <v>64</v>
      </c>
      <c r="B54" s="48">
        <v>172686</v>
      </c>
    </row>
    <row r="55" spans="1:2" x14ac:dyDescent="0.2">
      <c r="A55" s="45" t="s">
        <v>65</v>
      </c>
      <c r="B55" s="48">
        <v>224907</v>
      </c>
    </row>
    <row r="56" spans="1:2" x14ac:dyDescent="0.2">
      <c r="A56" s="45" t="s">
        <v>66</v>
      </c>
      <c r="B56" s="48">
        <v>325038</v>
      </c>
    </row>
    <row r="57" spans="1:2" x14ac:dyDescent="0.2">
      <c r="A57" s="45" t="s">
        <v>67</v>
      </c>
      <c r="B57" s="48">
        <v>188749</v>
      </c>
    </row>
    <row r="58" spans="1:2" x14ac:dyDescent="0.2">
      <c r="A58" s="45" t="s">
        <v>68</v>
      </c>
      <c r="B58" s="48">
        <v>199034</v>
      </c>
    </row>
    <row r="59" spans="1:2" x14ac:dyDescent="0.2">
      <c r="A59" s="45" t="s">
        <v>69</v>
      </c>
      <c r="B59" s="47">
        <v>1523277</v>
      </c>
    </row>
    <row r="68" spans="1:17" x14ac:dyDescent="0.2">
      <c r="A68" t="s">
        <v>52</v>
      </c>
      <c r="B68" t="s">
        <v>53</v>
      </c>
      <c r="C68" t="s">
        <v>72</v>
      </c>
      <c r="D68">
        <f>GETPIVOTDATA("Sum of Number of Posts Liked on Ribbon",$A$68)</f>
        <v>1590631349</v>
      </c>
      <c r="E68" s="41">
        <f>D69/D68</f>
        <v>0.48674154227297328</v>
      </c>
      <c r="F68" s="42">
        <f>E68*100</f>
        <v>48.674154227297329</v>
      </c>
      <c r="H68">
        <v>0</v>
      </c>
      <c r="I68">
        <f>SUM($H$69:H78)</f>
        <v>10</v>
      </c>
      <c r="J68">
        <f>SUM($H$69:I78)</f>
        <v>20</v>
      </c>
      <c r="K68">
        <f>SUM($H$69:J78)</f>
        <v>30</v>
      </c>
      <c r="L68">
        <f>SUM($H$69:K78)</f>
        <v>40</v>
      </c>
      <c r="M68">
        <f>SUM($H$69:L78)</f>
        <v>49</v>
      </c>
      <c r="N68">
        <f>SUM($H$69:M78)</f>
        <v>49</v>
      </c>
      <c r="O68">
        <f>SUM($H$69:N78)</f>
        <v>49</v>
      </c>
      <c r="P68">
        <f>SUM($H$69:O78)</f>
        <v>49</v>
      </c>
      <c r="Q68">
        <f>SUM($H$69:P78)</f>
        <v>49</v>
      </c>
    </row>
    <row r="69" spans="1:17" x14ac:dyDescent="0.2">
      <c r="A69" s="58">
        <v>1590631349</v>
      </c>
      <c r="B69" s="58">
        <v>774226356</v>
      </c>
      <c r="C69" t="s">
        <v>73</v>
      </c>
      <c r="D69">
        <f>GETPIVOTDATA("Sum of Number of Posts Reposted on Ribbon",$A$68)</f>
        <v>774226356</v>
      </c>
      <c r="H69">
        <f>IF(SUM(H$68:H68)&gt;=$F$68,"",1)</f>
        <v>1</v>
      </c>
      <c r="I69">
        <f>IF(SUM(I$68:I68)&gt;=$F$68,"",1)</f>
        <v>1</v>
      </c>
      <c r="J69">
        <f>IF(SUM(J$68:J68)&gt;=$F$68,"",1)</f>
        <v>1</v>
      </c>
      <c r="K69">
        <f>IF(SUM(K$68:K68)&gt;=$F$68,"",1)</f>
        <v>1</v>
      </c>
      <c r="L69">
        <f>IF(SUM(L$68:L68)&gt;=$F$68,"",1)</f>
        <v>1</v>
      </c>
      <c r="M69" t="str">
        <f>IF(SUM(M$68:M68)&gt;=$F$68,"",1)</f>
        <v/>
      </c>
      <c r="N69" t="str">
        <f>IF(SUM(N$68:N68)&gt;=$F$68,"",1)</f>
        <v/>
      </c>
      <c r="O69" t="str">
        <f>IF(SUM(O$68:O68)&gt;=$F$68,"",1)</f>
        <v/>
      </c>
      <c r="P69" t="str">
        <f>IF(SUM(P$68:P68)&gt;=$F$68,"",1)</f>
        <v/>
      </c>
      <c r="Q69" t="str">
        <f>IF(SUM(Q$68:Q68)&gt;=$F$68,"",1)</f>
        <v/>
      </c>
    </row>
    <row r="70" spans="1:17" x14ac:dyDescent="0.2">
      <c r="H70">
        <f>IF(SUM(H$68:H69)&gt;=$F$68,"",1)</f>
        <v>1</v>
      </c>
      <c r="I70">
        <f>IF(SUM(I$68:I69)&gt;=$F$68,"",1)</f>
        <v>1</v>
      </c>
      <c r="J70">
        <f>IF(SUM(J$68:J69)&gt;=$F$68,"",1)</f>
        <v>1</v>
      </c>
      <c r="K70">
        <f>IF(SUM(K$68:K69)&gt;=$F$68,"",1)</f>
        <v>1</v>
      </c>
      <c r="L70">
        <f>IF(SUM(L$68:L69)&gt;=$F$68,"",1)</f>
        <v>1</v>
      </c>
      <c r="M70" t="str">
        <f>IF(SUM(M$68:M69)&gt;=$F$68,"",1)</f>
        <v/>
      </c>
      <c r="N70" t="str">
        <f>IF(SUM(N$68:N69)&gt;=$F$68,"",1)</f>
        <v/>
      </c>
      <c r="O70" t="str">
        <f>IF(SUM(O$68:O69)&gt;=$F$68,"",1)</f>
        <v/>
      </c>
      <c r="P70" t="str">
        <f>IF(SUM(P$68:P69)&gt;=$F$68,"",1)</f>
        <v/>
      </c>
      <c r="Q70" t="str">
        <f>IF(SUM(Q$68:Q69)&gt;=$F$68,"",1)</f>
        <v/>
      </c>
    </row>
    <row r="71" spans="1:17" x14ac:dyDescent="0.2">
      <c r="H71">
        <f>IF(SUM(H$68:H70)&gt;=$F$68,"",1)</f>
        <v>1</v>
      </c>
      <c r="I71">
        <f>IF(SUM(I$68:I70)&gt;=$F$68,"",1)</f>
        <v>1</v>
      </c>
      <c r="J71">
        <f>IF(SUM(J$68:J70)&gt;=$F$68,"",1)</f>
        <v>1</v>
      </c>
      <c r="K71">
        <f>IF(SUM(K$68:K70)&gt;=$F$68,"",1)</f>
        <v>1</v>
      </c>
      <c r="L71">
        <f>IF(SUM(L$68:L70)&gt;=$F$68,"",1)</f>
        <v>1</v>
      </c>
      <c r="M71" t="str">
        <f>IF(SUM(M$68:M70)&gt;=$F$68,"",1)</f>
        <v/>
      </c>
      <c r="N71" t="str">
        <f>IF(SUM(N$68:N70)&gt;=$F$68,"",1)</f>
        <v/>
      </c>
      <c r="O71" t="str">
        <f>IF(SUM(O$68:O70)&gt;=$F$68,"",1)</f>
        <v/>
      </c>
      <c r="P71" t="str">
        <f>IF(SUM(P$68:P70)&gt;=$F$68,"",1)</f>
        <v/>
      </c>
      <c r="Q71" t="str">
        <f>IF(SUM(Q$68:Q70)&gt;=$F$68,"",1)</f>
        <v/>
      </c>
    </row>
    <row r="72" spans="1:17" x14ac:dyDescent="0.2">
      <c r="H72">
        <f>IF(SUM(H$68:H71)&gt;=$F$68,"",1)</f>
        <v>1</v>
      </c>
      <c r="I72">
        <f>IF(SUM(I$68:I71)&gt;=$F$68,"",1)</f>
        <v>1</v>
      </c>
      <c r="J72">
        <f>IF(SUM(J$68:J71)&gt;=$F$68,"",1)</f>
        <v>1</v>
      </c>
      <c r="K72">
        <f>IF(SUM(K$68:K71)&gt;=$F$68,"",1)</f>
        <v>1</v>
      </c>
      <c r="L72">
        <f>IF(SUM(L$68:L71)&gt;=$F$68,"",1)</f>
        <v>1</v>
      </c>
      <c r="M72" t="str">
        <f>IF(SUM(M$68:M71)&gt;=$F$68,"",1)</f>
        <v/>
      </c>
      <c r="N72" t="str">
        <f>IF(SUM(N$68:N71)&gt;=$F$68,"",1)</f>
        <v/>
      </c>
      <c r="O72" t="str">
        <f>IF(SUM(O$68:O71)&gt;=$F$68,"",1)</f>
        <v/>
      </c>
      <c r="P72" t="str">
        <f>IF(SUM(P$68:P71)&gt;=$F$68,"",1)</f>
        <v/>
      </c>
      <c r="Q72" t="str">
        <f>IF(SUM(Q$68:Q71)&gt;=$F$68,"",1)</f>
        <v/>
      </c>
    </row>
    <row r="73" spans="1:17" x14ac:dyDescent="0.2">
      <c r="H73">
        <f>IF(SUM(H$68:H72)&gt;=$F$68,"",1)</f>
        <v>1</v>
      </c>
      <c r="I73">
        <f>IF(SUM(I$68:I72)&gt;=$F$68,"",1)</f>
        <v>1</v>
      </c>
      <c r="J73">
        <f>IF(SUM(J$68:J72)&gt;=$F$68,"",1)</f>
        <v>1</v>
      </c>
      <c r="K73">
        <f>IF(SUM(K$68:K72)&gt;=$F$68,"",1)</f>
        <v>1</v>
      </c>
      <c r="L73">
        <f>IF(SUM(L$68:L72)&gt;=$F$68,"",1)</f>
        <v>1</v>
      </c>
      <c r="M73" t="str">
        <f>IF(SUM(M$68:M72)&gt;=$F$68,"",1)</f>
        <v/>
      </c>
      <c r="N73" t="str">
        <f>IF(SUM(N$68:N72)&gt;=$F$68,"",1)</f>
        <v/>
      </c>
      <c r="O73" t="str">
        <f>IF(SUM(O$68:O72)&gt;=$F$68,"",1)</f>
        <v/>
      </c>
      <c r="P73" t="str">
        <f>IF(SUM(P$68:P72)&gt;=$F$68,"",1)</f>
        <v/>
      </c>
      <c r="Q73" t="str">
        <f>IF(SUM(Q$68:Q72)&gt;=$F$68,"",1)</f>
        <v/>
      </c>
    </row>
    <row r="74" spans="1:17" x14ac:dyDescent="0.2">
      <c r="H74">
        <f>IF(SUM(H$68:H73)&gt;=$F$68,"",1)</f>
        <v>1</v>
      </c>
      <c r="I74">
        <f>IF(SUM(I$68:I73)&gt;=$F$68,"",1)</f>
        <v>1</v>
      </c>
      <c r="J74">
        <f>IF(SUM(J$68:J73)&gt;=$F$68,"",1)</f>
        <v>1</v>
      </c>
      <c r="K74">
        <f>IF(SUM(K$68:K73)&gt;=$F$68,"",1)</f>
        <v>1</v>
      </c>
      <c r="L74">
        <f>IF(SUM(L$68:L73)&gt;=$F$68,"",1)</f>
        <v>1</v>
      </c>
      <c r="M74" t="str">
        <f>IF(SUM(M$68:M73)&gt;=$F$68,"",1)</f>
        <v/>
      </c>
      <c r="N74" t="str">
        <f>IF(SUM(N$68:N73)&gt;=$F$68,"",1)</f>
        <v/>
      </c>
      <c r="O74" t="str">
        <f>IF(SUM(O$68:O73)&gt;=$F$68,"",1)</f>
        <v/>
      </c>
      <c r="P74" t="str">
        <f>IF(SUM(P$68:P73)&gt;=$F$68,"",1)</f>
        <v/>
      </c>
      <c r="Q74" t="str">
        <f>IF(SUM(Q$68:Q73)&gt;=$F$68,"",1)</f>
        <v/>
      </c>
    </row>
    <row r="75" spans="1:17" x14ac:dyDescent="0.2">
      <c r="H75">
        <f>IF(SUM(H$68:H74)&gt;=$F$68,"",1)</f>
        <v>1</v>
      </c>
      <c r="I75">
        <f>IF(SUM(I$68:I74)&gt;=$F$68,"",1)</f>
        <v>1</v>
      </c>
      <c r="J75">
        <f>IF(SUM(J$68:J74)&gt;=$F$68,"",1)</f>
        <v>1</v>
      </c>
      <c r="K75">
        <f>IF(SUM(K$68:K74)&gt;=$F$68,"",1)</f>
        <v>1</v>
      </c>
      <c r="L75">
        <f>IF(SUM(L$68:L74)&gt;=$F$68,"",1)</f>
        <v>1</v>
      </c>
      <c r="M75" t="str">
        <f>IF(SUM(M$68:M74)&gt;=$F$68,"",1)</f>
        <v/>
      </c>
      <c r="N75" t="str">
        <f>IF(SUM(N$68:N74)&gt;=$F$68,"",1)</f>
        <v/>
      </c>
      <c r="O75" t="str">
        <f>IF(SUM(O$68:O74)&gt;=$F$68,"",1)</f>
        <v/>
      </c>
      <c r="P75" t="str">
        <f>IF(SUM(P$68:P74)&gt;=$F$68,"",1)</f>
        <v/>
      </c>
      <c r="Q75" t="str">
        <f>IF(SUM(Q$68:Q74)&gt;=$F$68,"",1)</f>
        <v/>
      </c>
    </row>
    <row r="76" spans="1:17" x14ac:dyDescent="0.2">
      <c r="H76">
        <f>IF(SUM(H$68:H75)&gt;=$F$68,"",1)</f>
        <v>1</v>
      </c>
      <c r="I76">
        <f>IF(SUM(I$68:I75)&gt;=$F$68,"",1)</f>
        <v>1</v>
      </c>
      <c r="J76">
        <f>IF(SUM(J$68:J75)&gt;=$F$68,"",1)</f>
        <v>1</v>
      </c>
      <c r="K76">
        <f>IF(SUM(K$68:K75)&gt;=$F$68,"",1)</f>
        <v>1</v>
      </c>
      <c r="L76">
        <f>IF(SUM(L$68:L75)&gt;=$F$68,"",1)</f>
        <v>1</v>
      </c>
      <c r="M76" t="str">
        <f>IF(SUM(M$68:M75)&gt;=$F$68,"",1)</f>
        <v/>
      </c>
      <c r="N76" t="str">
        <f>IF(SUM(N$68:N75)&gt;=$F$68,"",1)</f>
        <v/>
      </c>
      <c r="O76" t="str">
        <f>IF(SUM(O$68:O75)&gt;=$F$68,"",1)</f>
        <v/>
      </c>
      <c r="P76" t="str">
        <f>IF(SUM(P$68:P75)&gt;=$F$68,"",1)</f>
        <v/>
      </c>
      <c r="Q76" t="str">
        <f>IF(SUM(Q$68:Q75)&gt;=$F$68,"",1)</f>
        <v/>
      </c>
    </row>
    <row r="77" spans="1:17" x14ac:dyDescent="0.2">
      <c r="H77">
        <f>IF(SUM(H$68:H76)&gt;=$F$68,"",1)</f>
        <v>1</v>
      </c>
      <c r="I77">
        <f>IF(SUM(I$68:I76)&gt;=$F$68,"",1)</f>
        <v>1</v>
      </c>
      <c r="J77">
        <f>IF(SUM(J$68:J76)&gt;=$F$68,"",1)</f>
        <v>1</v>
      </c>
      <c r="K77">
        <f>IF(SUM(K$68:K76)&gt;=$F$68,"",1)</f>
        <v>1</v>
      </c>
      <c r="L77">
        <f>IF(SUM(L$68:L76)&gt;=$F$68,"",1)</f>
        <v>1</v>
      </c>
      <c r="M77" t="str">
        <f>IF(SUM(M$68:M76)&gt;=$F$68,"",1)</f>
        <v/>
      </c>
      <c r="N77" t="str">
        <f>IF(SUM(N$68:N76)&gt;=$F$68,"",1)</f>
        <v/>
      </c>
      <c r="O77" t="str">
        <f>IF(SUM(O$68:O76)&gt;=$F$68,"",1)</f>
        <v/>
      </c>
      <c r="P77" t="str">
        <f>IF(SUM(P$68:P76)&gt;=$F$68,"",1)</f>
        <v/>
      </c>
      <c r="Q77" t="str">
        <f>IF(SUM(Q$68:Q76)&gt;=$F$68,"",1)</f>
        <v/>
      </c>
    </row>
    <row r="78" spans="1:17" x14ac:dyDescent="0.2">
      <c r="H78">
        <f>IF(SUM(H$68:H77)&gt;=$F$68,"",1)</f>
        <v>1</v>
      </c>
      <c r="I78">
        <f>IF(SUM(I$68:I77)&gt;=$F$68,"",1)</f>
        <v>1</v>
      </c>
      <c r="J78">
        <f>IF(SUM(J$68:J77)&gt;=$F$68,"",1)</f>
        <v>1</v>
      </c>
      <c r="K78">
        <f>IF(SUM(K$68:K77)&gt;=$F$68,"",1)</f>
        <v>1</v>
      </c>
      <c r="L78" t="str">
        <f>IF(SUM(L$68:L77)&gt;=$F$68,"",1)</f>
        <v/>
      </c>
      <c r="M78" t="str">
        <f>IF(SUM(M$68:M77)&gt;=$F$68,"",1)</f>
        <v/>
      </c>
      <c r="N78" t="str">
        <f>IF(SUM(N$68:N77)&gt;=$F$68,"",1)</f>
        <v/>
      </c>
      <c r="O78" t="str">
        <f>IF(SUM(O$68:O77)&gt;=$F$68,"",1)</f>
        <v/>
      </c>
      <c r="P78" t="str">
        <f>IF(SUM(P$68:P77)&gt;=$F$68,"",1)</f>
        <v/>
      </c>
      <c r="Q78" t="str">
        <f>IF(SUM(Q$68:Q77)&gt;=$F$68,"",1)</f>
        <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topLeftCell="A2" workbookViewId="0">
      <selection activeCell="T11" sqref="T11"/>
    </sheetView>
  </sheetViews>
  <sheetFormatPr defaultColWidth="12.5703125" defaultRowHeight="15.75" customHeight="1" x14ac:dyDescent="0.2"/>
  <cols>
    <col min="1" max="1" width="11.85546875" bestFit="1" customWidth="1"/>
    <col min="2" max="2" width="14.42578125" customWidth="1"/>
    <col min="3" max="3" width="25.42578125" customWidth="1"/>
    <col min="4" max="4" width="28.85546875" customWidth="1"/>
    <col min="5" max="5" width="27.28515625" customWidth="1"/>
    <col min="6" max="6" width="31.28515625" customWidth="1"/>
    <col min="7" max="8" width="31.7109375" customWidth="1"/>
    <col min="9" max="9" width="28.42578125" customWidth="1"/>
    <col min="10" max="10" width="30.7109375" customWidth="1"/>
    <col min="11" max="11" width="36" customWidth="1"/>
    <col min="12" max="12" width="32.28515625" customWidth="1"/>
    <col min="13" max="13" width="30.85546875" customWidth="1"/>
    <col min="14" max="14" width="31.85546875" customWidth="1"/>
    <col min="15" max="15" width="30.42578125" customWidth="1"/>
    <col min="16" max="16" width="32.140625" customWidth="1"/>
    <col min="17" max="17" width="35.7109375" customWidth="1"/>
    <col min="18" max="18" width="28.42578125" customWidth="1"/>
    <col min="19" max="19" width="30.85546875" customWidth="1"/>
    <col min="20" max="21" width="47.140625" customWidth="1"/>
    <col min="22" max="22" width="22.28515625" customWidth="1"/>
    <col min="23" max="24" width="26.28515625" customWidth="1"/>
    <col min="25" max="25" width="33.7109375" customWidth="1"/>
    <col min="26" max="26" width="37.140625" customWidth="1"/>
  </cols>
  <sheetData>
    <row r="1" spans="1:26" ht="15.75" customHeight="1" x14ac:dyDescent="0.3">
      <c r="A1" s="17" t="s">
        <v>16</v>
      </c>
      <c r="B1" s="17" t="s">
        <v>32</v>
      </c>
      <c r="C1" s="18" t="s">
        <v>17</v>
      </c>
      <c r="D1" s="18" t="s">
        <v>33</v>
      </c>
      <c r="E1" s="18" t="s">
        <v>18</v>
      </c>
      <c r="F1" s="18" t="s">
        <v>30</v>
      </c>
      <c r="G1" s="18" t="s">
        <v>36</v>
      </c>
      <c r="H1" s="18" t="s">
        <v>113</v>
      </c>
      <c r="I1" s="18" t="s">
        <v>19</v>
      </c>
      <c r="J1" s="18" t="s">
        <v>34</v>
      </c>
      <c r="K1" s="18" t="s">
        <v>35</v>
      </c>
      <c r="L1" s="18" t="s">
        <v>20</v>
      </c>
      <c r="M1" s="18" t="s">
        <v>40</v>
      </c>
      <c r="N1" s="18" t="s">
        <v>21</v>
      </c>
      <c r="O1" s="9" t="s">
        <v>37</v>
      </c>
      <c r="P1" s="9" t="s">
        <v>22</v>
      </c>
      <c r="Q1" s="9" t="s">
        <v>23</v>
      </c>
      <c r="R1" s="9" t="s">
        <v>24</v>
      </c>
      <c r="S1" s="9" t="s">
        <v>25</v>
      </c>
      <c r="T1" s="9" t="s">
        <v>26</v>
      </c>
      <c r="U1" s="9" t="s">
        <v>109</v>
      </c>
      <c r="V1" s="9" t="s">
        <v>38</v>
      </c>
      <c r="W1" s="9" t="s">
        <v>39</v>
      </c>
      <c r="X1" s="9" t="s">
        <v>112</v>
      </c>
      <c r="Y1" s="9" t="s">
        <v>27</v>
      </c>
      <c r="Z1" s="9" t="s">
        <v>28</v>
      </c>
    </row>
    <row r="2" spans="1:26" ht="15" x14ac:dyDescent="0.3">
      <c r="A2" s="10">
        <v>45113</v>
      </c>
      <c r="B2" s="10" t="str">
        <f>TEXT(WEEKDAY(A2), "dddd")</f>
        <v>Thursday</v>
      </c>
      <c r="C2" s="11">
        <v>150000</v>
      </c>
      <c r="D2" s="11" t="s">
        <v>31</v>
      </c>
      <c r="E2" s="11">
        <v>50000</v>
      </c>
      <c r="F2" s="11" t="s">
        <v>31</v>
      </c>
      <c r="G2" s="13">
        <f>E2/C2</f>
        <v>0.33333333333333331</v>
      </c>
      <c r="H2" s="14">
        <f>AVERAGE(Table1[Daily Active Users on Ribbon])</f>
        <v>85071135.845376357</v>
      </c>
      <c r="I2" s="11">
        <v>40000</v>
      </c>
      <c r="J2" s="11" t="s">
        <v>31</v>
      </c>
      <c r="K2" s="15">
        <f t="shared" ref="K2:K32" si="0">I2/E2</f>
        <v>0.8</v>
      </c>
      <c r="L2" s="11">
        <v>3080000</v>
      </c>
      <c r="M2" s="11">
        <f>L2-N2</f>
        <v>677600</v>
      </c>
      <c r="N2" s="11">
        <v>2402400</v>
      </c>
      <c r="O2" s="15">
        <f>N2/L2</f>
        <v>0.78</v>
      </c>
      <c r="P2" s="11">
        <v>29640232</v>
      </c>
      <c r="Q2" s="11">
        <v>48123838</v>
      </c>
      <c r="R2" s="11">
        <v>7432</v>
      </c>
      <c r="S2" s="11">
        <v>29505</v>
      </c>
      <c r="T2" s="11">
        <v>358</v>
      </c>
      <c r="U2" s="16">
        <f>AVERAGE(Table1[Avg Time Spent in Ribbon App per User (minutes)])</f>
        <v>318.16129032258067</v>
      </c>
      <c r="V2" s="16">
        <f>T2/60</f>
        <v>5.9666666666666668</v>
      </c>
      <c r="W2" s="19">
        <f>C2/Y2</f>
        <v>1.5252322921560502E-6</v>
      </c>
      <c r="X2" s="14">
        <f>AVERAGE(Table1[Daily Active Users on InstantSnaps])</f>
        <v>126104535464.25485</v>
      </c>
      <c r="Y2" s="11">
        <v>98345675456.400009</v>
      </c>
      <c r="Z2" s="11">
        <v>56057035010.148003</v>
      </c>
    </row>
    <row r="3" spans="1:26" ht="15" x14ac:dyDescent="0.3">
      <c r="A3" s="10">
        <v>45114</v>
      </c>
      <c r="B3" s="10" t="str">
        <f t="shared" ref="B3:B32" si="1">TEXT(WEEKDAY(A3), "dddd")</f>
        <v>Friday</v>
      </c>
      <c r="C3" s="11">
        <v>6935335.333333333</v>
      </c>
      <c r="D3" s="12">
        <f>((C3-C2)/C2)</f>
        <v>45.235568888888885</v>
      </c>
      <c r="E3" s="11">
        <v>6785335</v>
      </c>
      <c r="F3" s="12">
        <f>((E3-E2)/E2)</f>
        <v>134.70670000000001</v>
      </c>
      <c r="G3" s="13">
        <f t="shared" ref="G3:G32" si="2">E3/C3</f>
        <v>0.97837158174423289</v>
      </c>
      <c r="H3" s="14">
        <f>AVERAGE(Table1[Daily Active Users on Ribbon])</f>
        <v>85071135.845376357</v>
      </c>
      <c r="I3" s="11">
        <v>4614028.0266666664</v>
      </c>
      <c r="J3" s="12">
        <f>((I3-I2)/I2)</f>
        <v>114.35070066666665</v>
      </c>
      <c r="K3" s="15">
        <f t="shared" si="0"/>
        <v>0.68000003340537596</v>
      </c>
      <c r="L3" s="11">
        <v>330000</v>
      </c>
      <c r="M3" s="11">
        <f t="shared" ref="M3:M32" si="3">L3-N3</f>
        <v>221100</v>
      </c>
      <c r="N3" s="11">
        <v>108900</v>
      </c>
      <c r="O3" s="15">
        <f t="shared" ref="O3:O32" si="4">N3/L3</f>
        <v>0.33</v>
      </c>
      <c r="P3" s="11">
        <v>6854428</v>
      </c>
      <c r="Q3" s="11">
        <v>14084376</v>
      </c>
      <c r="R3" s="11">
        <v>12576</v>
      </c>
      <c r="S3" s="11">
        <v>31567</v>
      </c>
      <c r="T3" s="11">
        <v>227</v>
      </c>
      <c r="U3" s="16">
        <f>AVERAGE(Table1[Avg Time Spent in Ribbon App per User (minutes)])</f>
        <v>318.16129032258067</v>
      </c>
      <c r="V3" s="16">
        <f t="shared" ref="V3:V32" si="5">T3/60</f>
        <v>3.7833333333333332</v>
      </c>
      <c r="W3" s="19">
        <f t="shared" ref="W3:W32" si="6">C3/Y3</f>
        <v>7.4231560753198908E-5</v>
      </c>
      <c r="X3" s="14">
        <f>AVERAGE(Table1[Daily Active Users on InstantSnaps])</f>
        <v>126104535464.25485</v>
      </c>
      <c r="Y3" s="11">
        <v>93428391683.580002</v>
      </c>
      <c r="Z3" s="11">
        <v>53254183259.640594</v>
      </c>
    </row>
    <row r="4" spans="1:26" ht="15" x14ac:dyDescent="0.3">
      <c r="A4" s="10">
        <v>45115</v>
      </c>
      <c r="B4" s="10" t="str">
        <f t="shared" si="1"/>
        <v>Saturday</v>
      </c>
      <c r="C4" s="11">
        <v>20541006</v>
      </c>
      <c r="D4" s="12">
        <f t="shared" ref="D4:D32" si="7">((C4-C3)/C3)</f>
        <v>1.961789879326191</v>
      </c>
      <c r="E4" s="11">
        <v>20356006</v>
      </c>
      <c r="F4" s="12">
        <f t="shared" ref="F4:F32" si="8">((E4-E3)/E3)</f>
        <v>2.0000001473766584</v>
      </c>
      <c r="G4" s="13">
        <f t="shared" si="2"/>
        <v>0.9909936251418261</v>
      </c>
      <c r="H4" s="14">
        <f>AVERAGE(Table1[Daily Active Users on Ribbon])</f>
        <v>85071135.845376357</v>
      </c>
      <c r="I4" s="11">
        <v>10788683.18</v>
      </c>
      <c r="J4" s="12">
        <f t="shared" ref="J4:J32" si="9">((I4-I3)/I3)</f>
        <v>1.3382352941176472</v>
      </c>
      <c r="K4" s="15">
        <f t="shared" si="0"/>
        <v>0.53</v>
      </c>
      <c r="L4" s="11">
        <v>980000</v>
      </c>
      <c r="M4" s="11">
        <f t="shared" si="3"/>
        <v>333200</v>
      </c>
      <c r="N4" s="11">
        <v>646800</v>
      </c>
      <c r="O4" s="15">
        <f t="shared" si="4"/>
        <v>0.66</v>
      </c>
      <c r="P4" s="11">
        <v>80561077</v>
      </c>
      <c r="Q4" s="11">
        <v>49382201</v>
      </c>
      <c r="R4" s="11">
        <v>39283</v>
      </c>
      <c r="S4" s="11">
        <v>80350</v>
      </c>
      <c r="T4" s="11">
        <v>361</v>
      </c>
      <c r="U4" s="16">
        <f>AVERAGE(Table1[Avg Time Spent in Ribbon App per User (minutes)])</f>
        <v>318.16129032258067</v>
      </c>
      <c r="V4" s="16">
        <f t="shared" si="5"/>
        <v>6.0166666666666666</v>
      </c>
      <c r="W4" s="19">
        <f t="shared" si="6"/>
        <v>2.1312792969096044E-4</v>
      </c>
      <c r="X4" s="14">
        <f>AVERAGE(Table1[Daily Active Users on InstantSnaps])</f>
        <v>126104535464.25485</v>
      </c>
      <c r="Y4" s="11">
        <v>96378761947.272003</v>
      </c>
      <c r="Z4" s="11">
        <v>29877416203.65432</v>
      </c>
    </row>
    <row r="5" spans="1:26" ht="15" x14ac:dyDescent="0.3">
      <c r="A5" s="10">
        <v>45116</v>
      </c>
      <c r="B5" s="10" t="str">
        <f t="shared" si="1"/>
        <v>Sunday</v>
      </c>
      <c r="C5" s="11">
        <v>49955000</v>
      </c>
      <c r="D5" s="12">
        <f t="shared" si="7"/>
        <v>1.4319646272436706</v>
      </c>
      <c r="E5" s="11">
        <v>49750000</v>
      </c>
      <c r="F5" s="12">
        <f t="shared" si="8"/>
        <v>1.4439961355876982</v>
      </c>
      <c r="G5" s="13">
        <f t="shared" si="2"/>
        <v>0.99589630667600837</v>
      </c>
      <c r="H5" s="14">
        <f>AVERAGE(Table1[Daily Active Users on Ribbon])</f>
        <v>85071135.845376357</v>
      </c>
      <c r="I5" s="11">
        <v>30347500</v>
      </c>
      <c r="J5" s="12">
        <f t="shared" si="9"/>
        <v>1.8129012126575397</v>
      </c>
      <c r="K5" s="15">
        <f t="shared" si="0"/>
        <v>0.61</v>
      </c>
      <c r="L5" s="11">
        <v>64000</v>
      </c>
      <c r="M5" s="11">
        <f t="shared" si="3"/>
        <v>43520</v>
      </c>
      <c r="N5" s="11">
        <v>20480</v>
      </c>
      <c r="O5" s="15">
        <f t="shared" si="4"/>
        <v>0.32</v>
      </c>
      <c r="P5" s="11">
        <v>80458157</v>
      </c>
      <c r="Q5" s="11">
        <v>18200684</v>
      </c>
      <c r="R5" s="11">
        <v>3310</v>
      </c>
      <c r="S5" s="11">
        <v>24649</v>
      </c>
      <c r="T5" s="11">
        <v>537</v>
      </c>
      <c r="U5" s="16">
        <f>AVERAGE(Table1[Avg Time Spent in Ribbon App per User (minutes)])</f>
        <v>318.16129032258067</v>
      </c>
      <c r="V5" s="16">
        <f t="shared" si="5"/>
        <v>8.9499999999999993</v>
      </c>
      <c r="W5" s="19">
        <f t="shared" si="6"/>
        <v>5.5212303735257607E-4</v>
      </c>
      <c r="X5" s="14">
        <f>AVERAGE(Table1[Daily Active Users on InstantSnaps])</f>
        <v>126104535464.25485</v>
      </c>
      <c r="Y5" s="11">
        <v>90478021419.888</v>
      </c>
      <c r="Z5" s="11">
        <v>43429450281.546242</v>
      </c>
    </row>
    <row r="6" spans="1:26" ht="15" x14ac:dyDescent="0.3">
      <c r="A6" s="10">
        <v>45117</v>
      </c>
      <c r="B6" s="10" t="str">
        <f t="shared" si="1"/>
        <v>Monday</v>
      </c>
      <c r="C6" s="11">
        <v>99745000</v>
      </c>
      <c r="D6" s="12">
        <f t="shared" si="7"/>
        <v>0.99669702732459209</v>
      </c>
      <c r="E6" s="11">
        <v>99500000</v>
      </c>
      <c r="F6" s="12">
        <f t="shared" si="8"/>
        <v>1</v>
      </c>
      <c r="G6" s="13">
        <f t="shared" si="2"/>
        <v>0.99754373652814676</v>
      </c>
      <c r="H6" s="14">
        <f>AVERAGE(Table1[Daily Active Users on Ribbon])</f>
        <v>85071135.845376357</v>
      </c>
      <c r="I6" s="11">
        <v>96515000</v>
      </c>
      <c r="J6" s="12">
        <f t="shared" si="9"/>
        <v>2.180327868852459</v>
      </c>
      <c r="K6" s="15">
        <f t="shared" si="0"/>
        <v>0.97</v>
      </c>
      <c r="L6" s="11">
        <v>2772000</v>
      </c>
      <c r="M6" s="11">
        <f t="shared" si="3"/>
        <v>2162160</v>
      </c>
      <c r="N6" s="11">
        <v>609840</v>
      </c>
      <c r="O6" s="15">
        <f t="shared" si="4"/>
        <v>0.22</v>
      </c>
      <c r="P6" s="11">
        <v>72600399</v>
      </c>
      <c r="Q6" s="11">
        <v>40230868</v>
      </c>
      <c r="R6" s="11">
        <v>30473</v>
      </c>
      <c r="S6" s="11">
        <v>83462</v>
      </c>
      <c r="T6" s="11">
        <v>524</v>
      </c>
      <c r="U6" s="16">
        <f>AVERAGE(Table1[Avg Time Spent in Ribbon App per User (minutes)])</f>
        <v>318.16129032258067</v>
      </c>
      <c r="V6" s="16">
        <f t="shared" si="5"/>
        <v>8.7333333333333325</v>
      </c>
      <c r="W6" s="19">
        <f t="shared" si="6"/>
        <v>9.6593203162606501E-4</v>
      </c>
      <c r="X6" s="14">
        <f>AVERAGE(Table1[Daily Active Users on InstantSnaps])</f>
        <v>126104535464.25485</v>
      </c>
      <c r="Y6" s="11">
        <v>103262959229.22</v>
      </c>
      <c r="Z6" s="11">
        <v>72284071460.453995</v>
      </c>
    </row>
    <row r="7" spans="1:26" ht="15" x14ac:dyDescent="0.3">
      <c r="A7" s="10">
        <v>45118</v>
      </c>
      <c r="B7" s="10" t="str">
        <f t="shared" si="1"/>
        <v>Tuesday</v>
      </c>
      <c r="C7" s="11">
        <v>100048000</v>
      </c>
      <c r="D7" s="12">
        <f t="shared" si="7"/>
        <v>3.0377462529450096E-3</v>
      </c>
      <c r="E7" s="11">
        <v>100000000</v>
      </c>
      <c r="F7" s="12">
        <f t="shared" si="8"/>
        <v>5.0251256281407036E-3</v>
      </c>
      <c r="G7" s="13">
        <f t="shared" si="2"/>
        <v>0.99952023028946102</v>
      </c>
      <c r="H7" s="14">
        <f>AVERAGE(Table1[Daily Active Users on Ribbon])</f>
        <v>85071135.845376357</v>
      </c>
      <c r="I7" s="11">
        <v>72000000</v>
      </c>
      <c r="J7" s="12">
        <f>((I7-I6)/I6)</f>
        <v>-0.25400196860591617</v>
      </c>
      <c r="K7" s="15">
        <f t="shared" si="0"/>
        <v>0.72</v>
      </c>
      <c r="L7" s="11">
        <v>1064000</v>
      </c>
      <c r="M7" s="11">
        <f t="shared" si="3"/>
        <v>946960</v>
      </c>
      <c r="N7" s="11">
        <v>117040</v>
      </c>
      <c r="O7" s="15">
        <f t="shared" si="4"/>
        <v>0.11</v>
      </c>
      <c r="P7" s="11">
        <v>72120652</v>
      </c>
      <c r="Q7" s="11">
        <v>30101844</v>
      </c>
      <c r="R7" s="11">
        <v>43380</v>
      </c>
      <c r="S7" s="11">
        <v>86094</v>
      </c>
      <c r="T7" s="11">
        <v>231</v>
      </c>
      <c r="U7" s="16">
        <f>AVERAGE(Table1[Avg Time Spent in Ribbon App per User (minutes)])</f>
        <v>318.16129032258067</v>
      </c>
      <c r="V7" s="16">
        <f t="shared" si="5"/>
        <v>3.85</v>
      </c>
      <c r="W7" s="19">
        <f t="shared" si="6"/>
        <v>1.2716370030469045E-3</v>
      </c>
      <c r="X7" s="14">
        <f>AVERAGE(Table1[Daily Active Users on InstantSnaps])</f>
        <v>126104535464.25485</v>
      </c>
      <c r="Y7" s="11">
        <v>78676540365.119995</v>
      </c>
      <c r="Z7" s="11">
        <v>66875059310.351997</v>
      </c>
    </row>
    <row r="8" spans="1:26" ht="15" x14ac:dyDescent="0.3">
      <c r="A8" s="10">
        <v>45119</v>
      </c>
      <c r="B8" s="10" t="str">
        <f t="shared" si="1"/>
        <v>Wednesday</v>
      </c>
      <c r="C8" s="11">
        <v>102052000</v>
      </c>
      <c r="D8" s="12">
        <f t="shared" si="7"/>
        <v>2.0030385415000799E-2</v>
      </c>
      <c r="E8" s="11">
        <v>102000000</v>
      </c>
      <c r="F8" s="12">
        <f t="shared" si="8"/>
        <v>0.02</v>
      </c>
      <c r="G8" s="13">
        <f t="shared" si="2"/>
        <v>0.99949045584603924</v>
      </c>
      <c r="H8" s="14">
        <f>AVERAGE(Table1[Daily Active Users on Ribbon])</f>
        <v>85071135.845376357</v>
      </c>
      <c r="I8" s="11">
        <v>73440000</v>
      </c>
      <c r="J8" s="12">
        <f t="shared" si="9"/>
        <v>0.02</v>
      </c>
      <c r="K8" s="15">
        <f t="shared" si="0"/>
        <v>0.72</v>
      </c>
      <c r="L8" s="11">
        <v>1740000</v>
      </c>
      <c r="M8" s="11">
        <f t="shared" si="3"/>
        <v>1531200</v>
      </c>
      <c r="N8" s="11">
        <v>208800</v>
      </c>
      <c r="O8" s="15">
        <f t="shared" si="4"/>
        <v>0.12</v>
      </c>
      <c r="P8" s="11">
        <v>65713793</v>
      </c>
      <c r="Q8" s="11">
        <v>16220690</v>
      </c>
      <c r="R8" s="11">
        <v>31091</v>
      </c>
      <c r="S8" s="11">
        <v>22757</v>
      </c>
      <c r="T8" s="11">
        <v>516</v>
      </c>
      <c r="U8" s="16">
        <f>AVERAGE(Table1[Avg Time Spent in Ribbon App per User (minutes)])</f>
        <v>318.16129032258067</v>
      </c>
      <c r="V8" s="16">
        <f t="shared" si="5"/>
        <v>8.6</v>
      </c>
      <c r="W8" s="19">
        <f t="shared" si="6"/>
        <v>1.2208078892479157E-3</v>
      </c>
      <c r="X8" s="14">
        <f>AVERAGE(Table1[Daily Active Users on InstantSnaps])</f>
        <v>126104535464.25485</v>
      </c>
      <c r="Y8" s="11">
        <v>83593824137.940002</v>
      </c>
      <c r="Z8" s="11">
        <v>81921947655.181198</v>
      </c>
    </row>
    <row r="9" spans="1:26" ht="15" x14ac:dyDescent="0.3">
      <c r="A9" s="10">
        <v>45120</v>
      </c>
      <c r="B9" s="10" t="str">
        <f t="shared" si="1"/>
        <v>Thursday</v>
      </c>
      <c r="C9" s="11">
        <v>104060000</v>
      </c>
      <c r="D9" s="12">
        <f t="shared" si="7"/>
        <v>1.9676243483714186E-2</v>
      </c>
      <c r="E9" s="11">
        <v>104000000</v>
      </c>
      <c r="F9" s="12">
        <f t="shared" si="8"/>
        <v>1.9607843137254902E-2</v>
      </c>
      <c r="G9" s="13">
        <f t="shared" si="2"/>
        <v>0.99942340957140108</v>
      </c>
      <c r="H9" s="14">
        <f>AVERAGE(Table1[Daily Active Users on Ribbon])</f>
        <v>85071135.845376357</v>
      </c>
      <c r="I9" s="11">
        <v>79040000</v>
      </c>
      <c r="J9" s="12">
        <f t="shared" si="9"/>
        <v>7.6252723311546838E-2</v>
      </c>
      <c r="K9" s="15">
        <f t="shared" si="0"/>
        <v>0.76</v>
      </c>
      <c r="L9" s="11">
        <v>2340000</v>
      </c>
      <c r="M9" s="11">
        <f t="shared" si="3"/>
        <v>1544400</v>
      </c>
      <c r="N9" s="11">
        <v>795600</v>
      </c>
      <c r="O9" s="15">
        <f t="shared" si="4"/>
        <v>0.34</v>
      </c>
      <c r="P9" s="11">
        <v>68887291</v>
      </c>
      <c r="Q9" s="11">
        <v>9407922</v>
      </c>
      <c r="R9" s="11">
        <v>25953</v>
      </c>
      <c r="S9" s="11">
        <v>86873</v>
      </c>
      <c r="T9" s="11">
        <v>256</v>
      </c>
      <c r="U9" s="16">
        <f>AVERAGE(Table1[Avg Time Spent in Ribbon App per User (minutes)])</f>
        <v>318.16129032258067</v>
      </c>
      <c r="V9" s="16">
        <f t="shared" si="5"/>
        <v>4.2666666666666666</v>
      </c>
      <c r="W9" s="19">
        <f t="shared" si="6"/>
        <v>1.1756716468278416E-3</v>
      </c>
      <c r="X9" s="14">
        <f>AVERAGE(Table1[Daily Active Users on InstantSnaps])</f>
        <v>126104535464.25485</v>
      </c>
      <c r="Y9" s="11">
        <v>88511107910.759995</v>
      </c>
      <c r="Z9" s="11">
        <v>36289554243.411598</v>
      </c>
    </row>
    <row r="10" spans="1:26" ht="15" x14ac:dyDescent="0.3">
      <c r="A10" s="10">
        <v>45121</v>
      </c>
      <c r="B10" s="10" t="str">
        <f t="shared" si="1"/>
        <v>Friday</v>
      </c>
      <c r="C10" s="11">
        <v>106065000</v>
      </c>
      <c r="D10" s="12">
        <f t="shared" si="7"/>
        <v>1.9267730155679414E-2</v>
      </c>
      <c r="E10" s="11">
        <v>106000000</v>
      </c>
      <c r="F10" s="12">
        <f t="shared" si="8"/>
        <v>1.9230769230769232E-2</v>
      </c>
      <c r="G10" s="13">
        <f t="shared" si="2"/>
        <v>0.99938716824588691</v>
      </c>
      <c r="H10" s="14">
        <f>AVERAGE(Table1[Daily Active Users on Ribbon])</f>
        <v>85071135.845376357</v>
      </c>
      <c r="I10" s="11">
        <v>94340000</v>
      </c>
      <c r="J10" s="12">
        <f t="shared" si="9"/>
        <v>0.19357287449392713</v>
      </c>
      <c r="K10" s="15">
        <f t="shared" si="0"/>
        <v>0.89</v>
      </c>
      <c r="L10" s="11">
        <v>608000</v>
      </c>
      <c r="M10" s="11">
        <f t="shared" si="3"/>
        <v>121600</v>
      </c>
      <c r="N10" s="11">
        <v>486400</v>
      </c>
      <c r="O10" s="15">
        <f t="shared" si="4"/>
        <v>0.8</v>
      </c>
      <c r="P10" s="11">
        <v>89826015</v>
      </c>
      <c r="Q10" s="11">
        <v>2838001</v>
      </c>
      <c r="R10" s="11">
        <v>28581</v>
      </c>
      <c r="S10" s="11">
        <v>39677</v>
      </c>
      <c r="T10" s="11">
        <v>326</v>
      </c>
      <c r="U10" s="16">
        <f>AVERAGE(Table1[Avg Time Spent in Ribbon App per User (minutes)])</f>
        <v>318.16129032258067</v>
      </c>
      <c r="V10" s="16">
        <f t="shared" si="5"/>
        <v>5.4333333333333336</v>
      </c>
      <c r="W10" s="19">
        <f t="shared" si="6"/>
        <v>1.1352544776668876E-3</v>
      </c>
      <c r="X10" s="14">
        <f>AVERAGE(Table1[Daily Active Users on InstantSnaps])</f>
        <v>126104535464.25485</v>
      </c>
      <c r="Y10" s="11">
        <v>93428391683.580002</v>
      </c>
      <c r="Z10" s="11">
        <v>84085552515.222</v>
      </c>
    </row>
    <row r="11" spans="1:26" ht="15" x14ac:dyDescent="0.3">
      <c r="A11" s="10">
        <v>45122</v>
      </c>
      <c r="B11" s="10" t="str">
        <f t="shared" si="1"/>
        <v>Saturday</v>
      </c>
      <c r="C11" s="11">
        <v>108075000</v>
      </c>
      <c r="D11" s="12">
        <f t="shared" si="7"/>
        <v>1.895064347334182E-2</v>
      </c>
      <c r="E11" s="11">
        <v>108000000</v>
      </c>
      <c r="F11" s="12">
        <f t="shared" si="8"/>
        <v>1.8867924528301886E-2</v>
      </c>
      <c r="G11" s="13">
        <f t="shared" si="2"/>
        <v>0.99930603747397639</v>
      </c>
      <c r="H11" s="14">
        <f>AVERAGE(Table1[Daily Active Users on Ribbon])</f>
        <v>85071135.845376357</v>
      </c>
      <c r="I11" s="11">
        <v>83160000</v>
      </c>
      <c r="J11" s="12">
        <f t="shared" si="9"/>
        <v>-0.11850752596989612</v>
      </c>
      <c r="K11" s="15">
        <f t="shared" si="0"/>
        <v>0.77</v>
      </c>
      <c r="L11" s="11">
        <v>1035000</v>
      </c>
      <c r="M11" s="11">
        <f t="shared" si="3"/>
        <v>786600</v>
      </c>
      <c r="N11" s="11">
        <v>248400</v>
      </c>
      <c r="O11" s="15">
        <f t="shared" si="4"/>
        <v>0.24</v>
      </c>
      <c r="P11" s="11">
        <v>20019413</v>
      </c>
      <c r="Q11" s="11">
        <v>26200531</v>
      </c>
      <c r="R11" s="11">
        <v>27221</v>
      </c>
      <c r="S11" s="11">
        <v>7047</v>
      </c>
      <c r="T11" s="11">
        <v>207</v>
      </c>
      <c r="U11" s="16">
        <f>AVERAGE(Table1[Avg Time Spent in Ribbon App per User (minutes)])</f>
        <v>318.16129032258067</v>
      </c>
      <c r="V11" s="16">
        <f t="shared" si="5"/>
        <v>3.45</v>
      </c>
      <c r="W11" s="19">
        <f t="shared" si="6"/>
        <v>9.5559118825950813E-4</v>
      </c>
      <c r="X11" s="14">
        <f>AVERAGE(Table1[Daily Active Users on InstantSnaps])</f>
        <v>126104535464.25485</v>
      </c>
      <c r="Y11" s="11">
        <v>113097526774.86</v>
      </c>
      <c r="Z11" s="11">
        <v>59941689190.675804</v>
      </c>
    </row>
    <row r="12" spans="1:26" ht="15" x14ac:dyDescent="0.3">
      <c r="A12" s="10">
        <v>45123</v>
      </c>
      <c r="B12" s="10" t="str">
        <f t="shared" si="1"/>
        <v>Sunday</v>
      </c>
      <c r="C12" s="11">
        <v>110090000</v>
      </c>
      <c r="D12" s="12">
        <f t="shared" si="7"/>
        <v>1.864445986583391E-2</v>
      </c>
      <c r="E12" s="11">
        <v>110000000</v>
      </c>
      <c r="F12" s="12">
        <f t="shared" si="8"/>
        <v>1.8518518518518517E-2</v>
      </c>
      <c r="G12" s="13">
        <f t="shared" si="2"/>
        <v>0.99918248705604507</v>
      </c>
      <c r="H12" s="14">
        <f>AVERAGE(Table1[Daily Active Users on Ribbon])</f>
        <v>85071135.845376357</v>
      </c>
      <c r="I12" s="11">
        <v>103400000</v>
      </c>
      <c r="J12" s="12">
        <f t="shared" si="9"/>
        <v>0.24338624338624337</v>
      </c>
      <c r="K12" s="15">
        <f t="shared" si="0"/>
        <v>0.94</v>
      </c>
      <c r="L12" s="11">
        <v>2184000</v>
      </c>
      <c r="M12" s="11">
        <f t="shared" si="3"/>
        <v>1943760</v>
      </c>
      <c r="N12" s="11">
        <v>240240</v>
      </c>
      <c r="O12" s="15">
        <f t="shared" si="4"/>
        <v>0.11</v>
      </c>
      <c r="P12" s="11">
        <v>14148706</v>
      </c>
      <c r="Q12" s="11">
        <v>18440975</v>
      </c>
      <c r="R12" s="11">
        <v>49458</v>
      </c>
      <c r="S12" s="11">
        <v>93022</v>
      </c>
      <c r="T12" s="11">
        <v>483</v>
      </c>
      <c r="U12" s="16">
        <f>AVERAGE(Table1[Avg Time Spent in Ribbon App per User (minutes)])</f>
        <v>318.16129032258067</v>
      </c>
      <c r="V12" s="16">
        <f t="shared" si="5"/>
        <v>8.0500000000000007</v>
      </c>
      <c r="W12" s="19">
        <f t="shared" si="6"/>
        <v>8.6109140022286963E-4</v>
      </c>
      <c r="X12" s="14">
        <f>AVERAGE(Table1[Daily Active Users on InstantSnaps])</f>
        <v>126104535464.25485</v>
      </c>
      <c r="Y12" s="11">
        <v>127849378093.32001</v>
      </c>
      <c r="Z12" s="11">
        <v>111228958941.1884</v>
      </c>
    </row>
    <row r="13" spans="1:26" ht="15" x14ac:dyDescent="0.3">
      <c r="A13" s="10">
        <v>45124</v>
      </c>
      <c r="B13" s="10" t="str">
        <f t="shared" si="1"/>
        <v>Monday</v>
      </c>
      <c r="C13" s="11">
        <v>112085000</v>
      </c>
      <c r="D13" s="12">
        <f t="shared" si="7"/>
        <v>1.8121536924334634E-2</v>
      </c>
      <c r="E13" s="11">
        <v>112000000</v>
      </c>
      <c r="F13" s="12">
        <f t="shared" si="8"/>
        <v>1.8181818181818181E-2</v>
      </c>
      <c r="G13" s="13">
        <f t="shared" si="2"/>
        <v>0.99924164696435736</v>
      </c>
      <c r="H13" s="14">
        <f>AVERAGE(Table1[Daily Active Users on Ribbon])</f>
        <v>85071135.845376357</v>
      </c>
      <c r="I13" s="11">
        <v>101920000</v>
      </c>
      <c r="J13" s="12">
        <f t="shared" si="9"/>
        <v>-1.4313346228239845E-2</v>
      </c>
      <c r="K13" s="15">
        <f t="shared" si="0"/>
        <v>0.91</v>
      </c>
      <c r="L13" s="11">
        <v>1300000</v>
      </c>
      <c r="M13" s="11">
        <f t="shared" si="3"/>
        <v>988000</v>
      </c>
      <c r="N13" s="11">
        <v>312000</v>
      </c>
      <c r="O13" s="15">
        <f t="shared" si="4"/>
        <v>0.24</v>
      </c>
      <c r="P13" s="11">
        <v>11157797</v>
      </c>
      <c r="Q13" s="11">
        <v>29468853</v>
      </c>
      <c r="R13" s="11">
        <v>23053</v>
      </c>
      <c r="S13" s="11">
        <v>78103</v>
      </c>
      <c r="T13" s="11">
        <v>193</v>
      </c>
      <c r="U13" s="16">
        <f>AVERAGE(Table1[Avg Time Spent in Ribbon App per User (minutes)])</f>
        <v>318.16129032258067</v>
      </c>
      <c r="V13" s="16">
        <f t="shared" si="5"/>
        <v>3.2166666666666668</v>
      </c>
      <c r="W13" s="19">
        <f t="shared" si="6"/>
        <v>9.4975367481283832E-4</v>
      </c>
      <c r="X13" s="14">
        <f>AVERAGE(Table1[Daily Active Users on InstantSnaps])</f>
        <v>126104535464.25485</v>
      </c>
      <c r="Y13" s="11">
        <v>118014810547.68001</v>
      </c>
      <c r="Z13" s="11">
        <v>107393477598.38881</v>
      </c>
    </row>
    <row r="14" spans="1:26" ht="15" x14ac:dyDescent="0.3">
      <c r="A14" s="10">
        <v>45125</v>
      </c>
      <c r="B14" s="10" t="str">
        <f t="shared" si="1"/>
        <v>Tuesday</v>
      </c>
      <c r="C14" s="11">
        <v>114080000</v>
      </c>
      <c r="D14" s="12">
        <f t="shared" si="7"/>
        <v>1.7798991836552615E-2</v>
      </c>
      <c r="E14" s="11">
        <v>114000000</v>
      </c>
      <c r="F14" s="12">
        <f t="shared" si="8"/>
        <v>1.7857142857142856E-2</v>
      </c>
      <c r="G14" s="13">
        <f t="shared" si="2"/>
        <v>0.99929873772791022</v>
      </c>
      <c r="H14" s="14">
        <f>AVERAGE(Table1[Daily Active Users on Ribbon])</f>
        <v>85071135.845376357</v>
      </c>
      <c r="I14" s="11">
        <v>75240000</v>
      </c>
      <c r="J14" s="12">
        <f t="shared" si="9"/>
        <v>-0.26177394034536894</v>
      </c>
      <c r="K14" s="15">
        <f t="shared" si="0"/>
        <v>0.66</v>
      </c>
      <c r="L14" s="11">
        <v>2016000</v>
      </c>
      <c r="M14" s="11">
        <f t="shared" si="3"/>
        <v>1451520</v>
      </c>
      <c r="N14" s="11">
        <v>564480</v>
      </c>
      <c r="O14" s="15">
        <f t="shared" si="4"/>
        <v>0.28000000000000003</v>
      </c>
      <c r="P14" s="11">
        <v>91602470</v>
      </c>
      <c r="Q14" s="11">
        <v>1770181</v>
      </c>
      <c r="R14" s="11">
        <v>6350</v>
      </c>
      <c r="S14" s="11">
        <v>34440</v>
      </c>
      <c r="T14" s="11">
        <v>429</v>
      </c>
      <c r="U14" s="16">
        <f>AVERAGE(Table1[Avg Time Spent in Ribbon App per User (minutes)])</f>
        <v>318.16129032258067</v>
      </c>
      <c r="V14" s="16">
        <f t="shared" si="5"/>
        <v>7.15</v>
      </c>
      <c r="W14" s="19">
        <f t="shared" si="6"/>
        <v>1.0086869558792013E-3</v>
      </c>
      <c r="X14" s="14">
        <f>AVERAGE(Table1[Daily Active Users on InstantSnaps])</f>
        <v>126104535464.25485</v>
      </c>
      <c r="Y14" s="11">
        <v>113097526774.86</v>
      </c>
      <c r="Z14" s="11">
        <v>53155837584.184196</v>
      </c>
    </row>
    <row r="15" spans="1:26" ht="15" x14ac:dyDescent="0.3">
      <c r="A15" s="10">
        <v>45126</v>
      </c>
      <c r="B15" s="10" t="str">
        <f t="shared" si="1"/>
        <v>Wednesday</v>
      </c>
      <c r="C15" s="11">
        <v>116075000</v>
      </c>
      <c r="D15" s="12">
        <f t="shared" si="7"/>
        <v>1.7487727910238428E-2</v>
      </c>
      <c r="E15" s="11">
        <v>116000000</v>
      </c>
      <c r="F15" s="12">
        <f t="shared" si="8"/>
        <v>1.7543859649122806E-2</v>
      </c>
      <c r="G15" s="13">
        <f t="shared" si="2"/>
        <v>0.99935386603489118</v>
      </c>
      <c r="H15" s="14">
        <f>AVERAGE(Table1[Daily Active Users on Ribbon])</f>
        <v>85071135.845376357</v>
      </c>
      <c r="I15" s="11">
        <v>71920000</v>
      </c>
      <c r="J15" s="12">
        <f t="shared" si="9"/>
        <v>-4.4125465178096755E-2</v>
      </c>
      <c r="K15" s="15">
        <f t="shared" si="0"/>
        <v>0.62</v>
      </c>
      <c r="L15" s="11">
        <v>2070000</v>
      </c>
      <c r="M15" s="11">
        <f t="shared" si="3"/>
        <v>1490400</v>
      </c>
      <c r="N15" s="11">
        <v>579600</v>
      </c>
      <c r="O15" s="15">
        <f t="shared" si="4"/>
        <v>0.28000000000000003</v>
      </c>
      <c r="P15" s="11">
        <v>29411944</v>
      </c>
      <c r="Q15" s="11">
        <v>39163260</v>
      </c>
      <c r="R15" s="11">
        <v>34336</v>
      </c>
      <c r="S15" s="11">
        <v>46365</v>
      </c>
      <c r="T15" s="11">
        <v>128</v>
      </c>
      <c r="U15" s="16">
        <f>AVERAGE(Table1[Avg Time Spent in Ribbon App per User (minutes)])</f>
        <v>318.16129032258067</v>
      </c>
      <c r="V15" s="16">
        <f t="shared" si="5"/>
        <v>2.1333333333333333</v>
      </c>
      <c r="W15" s="19">
        <f t="shared" si="6"/>
        <v>1.0729778079515973E-3</v>
      </c>
      <c r="X15" s="14">
        <f>AVERAGE(Table1[Daily Active Users on InstantSnaps])</f>
        <v>126104535464.25485</v>
      </c>
      <c r="Y15" s="11">
        <v>108180243002.04001</v>
      </c>
      <c r="Z15" s="11">
        <v>95198613841.795212</v>
      </c>
    </row>
    <row r="16" spans="1:26" ht="15" x14ac:dyDescent="0.3">
      <c r="A16" s="10">
        <v>45127</v>
      </c>
      <c r="B16" s="10" t="str">
        <f t="shared" si="1"/>
        <v>Thursday</v>
      </c>
      <c r="C16" s="11">
        <v>118070000</v>
      </c>
      <c r="D16" s="12">
        <f t="shared" si="7"/>
        <v>1.7187163471893172E-2</v>
      </c>
      <c r="E16" s="11">
        <v>118000000</v>
      </c>
      <c r="F16" s="12">
        <f t="shared" si="8"/>
        <v>1.7241379310344827E-2</v>
      </c>
      <c r="G16" s="13">
        <f t="shared" si="2"/>
        <v>0.99940713136275094</v>
      </c>
      <c r="H16" s="14">
        <f>AVERAGE(Table1[Daily Active Users on Ribbon])</f>
        <v>85071135.845376357</v>
      </c>
      <c r="I16" s="11">
        <v>100300000</v>
      </c>
      <c r="J16" s="12">
        <f t="shared" si="9"/>
        <v>0.3946051167964405</v>
      </c>
      <c r="K16" s="15">
        <f t="shared" si="0"/>
        <v>0.85</v>
      </c>
      <c r="L16" s="11">
        <v>3150000</v>
      </c>
      <c r="M16" s="11">
        <f t="shared" si="3"/>
        <v>2362500</v>
      </c>
      <c r="N16" s="11">
        <v>787500</v>
      </c>
      <c r="O16" s="15">
        <f t="shared" si="4"/>
        <v>0.25</v>
      </c>
      <c r="P16" s="11">
        <v>65594584</v>
      </c>
      <c r="Q16" s="11">
        <v>26422546</v>
      </c>
      <c r="R16" s="11">
        <v>27989</v>
      </c>
      <c r="S16" s="11">
        <v>15480</v>
      </c>
      <c r="T16" s="11">
        <v>171</v>
      </c>
      <c r="U16" s="16">
        <f>AVERAGE(Table1[Avg Time Spent in Ribbon App per User (minutes)])</f>
        <v>318.16129032258067</v>
      </c>
      <c r="V16" s="16">
        <f t="shared" si="5"/>
        <v>2.85</v>
      </c>
      <c r="W16" s="19">
        <f t="shared" si="6"/>
        <v>1.1433915983166023E-3</v>
      </c>
      <c r="X16" s="14">
        <f>AVERAGE(Table1[Daily Active Users on InstantSnaps])</f>
        <v>126104535464.25485</v>
      </c>
      <c r="Y16" s="11">
        <v>103262959229.22</v>
      </c>
      <c r="Z16" s="11">
        <v>38207294914.811401</v>
      </c>
    </row>
    <row r="17" spans="1:26" ht="15" x14ac:dyDescent="0.3">
      <c r="A17" s="10">
        <v>45128</v>
      </c>
      <c r="B17" s="10" t="str">
        <f t="shared" si="1"/>
        <v>Friday</v>
      </c>
      <c r="C17" s="11">
        <v>120075000</v>
      </c>
      <c r="D17" s="12">
        <f t="shared" si="7"/>
        <v>1.6981451681206065E-2</v>
      </c>
      <c r="E17" s="11">
        <v>120000000</v>
      </c>
      <c r="F17" s="12">
        <f t="shared" si="8"/>
        <v>1.6949152542372881E-2</v>
      </c>
      <c r="G17" s="13">
        <f t="shared" si="2"/>
        <v>0.99937539038101186</v>
      </c>
      <c r="H17" s="14">
        <f>AVERAGE(Table1[Daily Active Users on Ribbon])</f>
        <v>85071135.845376357</v>
      </c>
      <c r="I17" s="11">
        <v>92400000</v>
      </c>
      <c r="J17" s="12">
        <f t="shared" si="9"/>
        <v>-7.8763708873379856E-2</v>
      </c>
      <c r="K17" s="15">
        <f t="shared" si="0"/>
        <v>0.77</v>
      </c>
      <c r="L17" s="11">
        <v>3555000</v>
      </c>
      <c r="M17" s="11">
        <f t="shared" si="3"/>
        <v>3483900</v>
      </c>
      <c r="N17" s="11">
        <v>71100</v>
      </c>
      <c r="O17" s="15">
        <f t="shared" si="4"/>
        <v>0.02</v>
      </c>
      <c r="P17" s="11">
        <v>12481936</v>
      </c>
      <c r="Q17" s="11">
        <v>27402292</v>
      </c>
      <c r="R17" s="11">
        <v>30091</v>
      </c>
      <c r="S17" s="11">
        <v>78363</v>
      </c>
      <c r="T17" s="11">
        <v>441</v>
      </c>
      <c r="U17" s="16">
        <f>AVERAGE(Table1[Avg Time Spent in Ribbon App per User (minutes)])</f>
        <v>318.16129032258067</v>
      </c>
      <c r="V17" s="16">
        <f t="shared" si="5"/>
        <v>7.35</v>
      </c>
      <c r="W17" s="19">
        <f t="shared" si="6"/>
        <v>1.0616943042355811E-3</v>
      </c>
      <c r="X17" s="14">
        <f>AVERAGE(Table1[Daily Active Users on InstantSnaps])</f>
        <v>126104535464.25485</v>
      </c>
      <c r="Y17" s="11">
        <v>113097526774.86</v>
      </c>
      <c r="Z17" s="11">
        <v>64465590261.670197</v>
      </c>
    </row>
    <row r="18" spans="1:26" ht="15" x14ac:dyDescent="0.3">
      <c r="A18" s="10">
        <v>45129</v>
      </c>
      <c r="B18" s="10" t="str">
        <f t="shared" si="1"/>
        <v>Saturday</v>
      </c>
      <c r="C18" s="11">
        <v>122080000</v>
      </c>
      <c r="D18" s="12">
        <f t="shared" si="7"/>
        <v>1.6697897147616072E-2</v>
      </c>
      <c r="E18" s="11">
        <v>122000000</v>
      </c>
      <c r="F18" s="12">
        <f t="shared" si="8"/>
        <v>1.6666666666666666E-2</v>
      </c>
      <c r="G18" s="13">
        <f t="shared" si="2"/>
        <v>0.99934469200524245</v>
      </c>
      <c r="H18" s="14">
        <f>AVERAGE(Table1[Daily Active Users on Ribbon])</f>
        <v>85071135.845376357</v>
      </c>
      <c r="I18" s="11">
        <v>95160000</v>
      </c>
      <c r="J18" s="12">
        <f t="shared" si="9"/>
        <v>2.987012987012987E-2</v>
      </c>
      <c r="K18" s="15">
        <f t="shared" si="0"/>
        <v>0.78</v>
      </c>
      <c r="L18" s="11">
        <v>3360000</v>
      </c>
      <c r="M18" s="11">
        <f t="shared" si="3"/>
        <v>2184000</v>
      </c>
      <c r="N18" s="11">
        <v>1176000</v>
      </c>
      <c r="O18" s="15">
        <f t="shared" si="4"/>
        <v>0.35</v>
      </c>
      <c r="P18" s="11">
        <v>36118884</v>
      </c>
      <c r="Q18" s="11">
        <v>35790518</v>
      </c>
      <c r="R18" s="11">
        <v>47551</v>
      </c>
      <c r="S18" s="11">
        <v>4248</v>
      </c>
      <c r="T18" s="11">
        <v>294</v>
      </c>
      <c r="U18" s="16">
        <f>AVERAGE(Table1[Avg Time Spent in Ribbon App per User (minutes)])</f>
        <v>318.16129032258067</v>
      </c>
      <c r="V18" s="16">
        <f t="shared" si="5"/>
        <v>4.9000000000000004</v>
      </c>
      <c r="W18" s="19">
        <f t="shared" si="6"/>
        <v>1.0344464345911702E-3</v>
      </c>
      <c r="X18" s="14">
        <f>AVERAGE(Table1[Daily Active Users on InstantSnaps])</f>
        <v>126104535464.25485</v>
      </c>
      <c r="Y18" s="11">
        <v>118014810547.68001</v>
      </c>
      <c r="Z18" s="11">
        <v>92051552227.190414</v>
      </c>
    </row>
    <row r="19" spans="1:26" ht="15" x14ac:dyDescent="0.3">
      <c r="A19" s="10">
        <v>45130</v>
      </c>
      <c r="B19" s="10" t="str">
        <f t="shared" si="1"/>
        <v>Sunday</v>
      </c>
      <c r="C19" s="11">
        <v>124085000</v>
      </c>
      <c r="D19" s="12">
        <f t="shared" si="7"/>
        <v>1.6423656618610748E-2</v>
      </c>
      <c r="E19" s="11">
        <v>124000000</v>
      </c>
      <c r="F19" s="12">
        <f t="shared" si="8"/>
        <v>1.6393442622950821E-2</v>
      </c>
      <c r="G19" s="13">
        <f t="shared" si="2"/>
        <v>0.99931498569528954</v>
      </c>
      <c r="H19" s="14">
        <f>AVERAGE(Table1[Daily Active Users on Ribbon])</f>
        <v>85071135.845376357</v>
      </c>
      <c r="I19" s="11">
        <v>110360000</v>
      </c>
      <c r="J19" s="12">
        <f t="shared" si="9"/>
        <v>0.15973097940311054</v>
      </c>
      <c r="K19" s="15">
        <f t="shared" si="0"/>
        <v>0.89</v>
      </c>
      <c r="L19" s="11">
        <v>2000000</v>
      </c>
      <c r="M19" s="11">
        <f t="shared" si="3"/>
        <v>520000</v>
      </c>
      <c r="N19" s="11">
        <v>1480000</v>
      </c>
      <c r="O19" s="15">
        <f t="shared" si="4"/>
        <v>0.74</v>
      </c>
      <c r="P19" s="11">
        <v>9147311</v>
      </c>
      <c r="Q19" s="11">
        <v>1387837</v>
      </c>
      <c r="R19" s="11">
        <v>445</v>
      </c>
      <c r="S19" s="11">
        <v>1962</v>
      </c>
      <c r="T19" s="11">
        <v>131</v>
      </c>
      <c r="U19" s="16">
        <f>AVERAGE(Table1[Avg Time Spent in Ribbon App per User (minutes)])</f>
        <v>318.16129032258067</v>
      </c>
      <c r="V19" s="16">
        <f t="shared" si="5"/>
        <v>2.1833333333333331</v>
      </c>
      <c r="W19" s="19">
        <f t="shared" si="6"/>
        <v>1.0093783945183121E-3</v>
      </c>
      <c r="X19" s="14">
        <f>AVERAGE(Table1[Daily Active Users on InstantSnaps])</f>
        <v>126104535464.25485</v>
      </c>
      <c r="Y19" s="11">
        <v>122932094320.5</v>
      </c>
      <c r="Z19" s="11">
        <v>88511107910.759995</v>
      </c>
    </row>
    <row r="20" spans="1:26" ht="15" x14ac:dyDescent="0.3">
      <c r="A20" s="10">
        <v>45131</v>
      </c>
      <c r="B20" s="10" t="str">
        <f t="shared" si="1"/>
        <v>Monday</v>
      </c>
      <c r="C20" s="11">
        <v>126090000</v>
      </c>
      <c r="D20" s="12">
        <f t="shared" si="7"/>
        <v>1.6158278599347223E-2</v>
      </c>
      <c r="E20" s="11">
        <v>126000000</v>
      </c>
      <c r="F20" s="12">
        <f t="shared" si="8"/>
        <v>1.6129032258064516E-2</v>
      </c>
      <c r="G20" s="13">
        <f t="shared" si="2"/>
        <v>0.99928622412562451</v>
      </c>
      <c r="H20" s="14">
        <f>AVERAGE(Table1[Daily Active Users on Ribbon])</f>
        <v>85071135.845376357</v>
      </c>
      <c r="I20" s="11">
        <v>119700000</v>
      </c>
      <c r="J20" s="12">
        <f t="shared" si="9"/>
        <v>8.4632113084450886E-2</v>
      </c>
      <c r="K20" s="15">
        <f t="shared" si="0"/>
        <v>0.95</v>
      </c>
      <c r="L20" s="11">
        <v>3952000</v>
      </c>
      <c r="M20" s="11">
        <f t="shared" si="3"/>
        <v>1580800</v>
      </c>
      <c r="N20" s="11">
        <v>2371200</v>
      </c>
      <c r="O20" s="15">
        <f t="shared" si="4"/>
        <v>0.6</v>
      </c>
      <c r="P20" s="11">
        <v>63973113</v>
      </c>
      <c r="Q20" s="11">
        <v>17662627</v>
      </c>
      <c r="R20" s="11">
        <v>26879</v>
      </c>
      <c r="S20" s="11">
        <v>28916</v>
      </c>
      <c r="T20" s="11">
        <v>248</v>
      </c>
      <c r="U20" s="16">
        <f>AVERAGE(Table1[Avg Time Spent in Ribbon App per User (minutes)])</f>
        <v>318.16129032258067</v>
      </c>
      <c r="V20" s="16">
        <f t="shared" si="5"/>
        <v>4.1333333333333337</v>
      </c>
      <c r="W20" s="19">
        <f t="shared" si="6"/>
        <v>9.8623866522028918E-4</v>
      </c>
      <c r="X20" s="14">
        <f>AVERAGE(Table1[Daily Active Users on InstantSnaps])</f>
        <v>126104535464.25485</v>
      </c>
      <c r="Y20" s="11">
        <v>127849378093.32001</v>
      </c>
      <c r="Z20" s="11">
        <v>60089207703.860397</v>
      </c>
    </row>
    <row r="21" spans="1:26" ht="15" x14ac:dyDescent="0.3">
      <c r="A21" s="10">
        <v>45132</v>
      </c>
      <c r="B21" s="10" t="str">
        <f t="shared" si="1"/>
        <v>Tuesday</v>
      </c>
      <c r="C21" s="11">
        <v>128095000</v>
      </c>
      <c r="D21" s="12">
        <f t="shared" si="7"/>
        <v>1.5901340312475216E-2</v>
      </c>
      <c r="E21" s="11">
        <v>128000000</v>
      </c>
      <c r="F21" s="12">
        <f t="shared" si="8"/>
        <v>1.5873015873015872E-2</v>
      </c>
      <c r="G21" s="13">
        <f t="shared" si="2"/>
        <v>0.99925836293376014</v>
      </c>
      <c r="H21" s="14">
        <f>AVERAGE(Table1[Daily Active Users on Ribbon])</f>
        <v>85071135.845376357</v>
      </c>
      <c r="I21" s="11">
        <v>72960000</v>
      </c>
      <c r="J21" s="12">
        <f t="shared" si="9"/>
        <v>-0.39047619047619048</v>
      </c>
      <c r="K21" s="15">
        <f t="shared" si="0"/>
        <v>0.56999999999999995</v>
      </c>
      <c r="L21" s="11">
        <v>1998000</v>
      </c>
      <c r="M21" s="11">
        <f t="shared" si="3"/>
        <v>1338660</v>
      </c>
      <c r="N21" s="11">
        <v>659340</v>
      </c>
      <c r="O21" s="15">
        <f t="shared" si="4"/>
        <v>0.33</v>
      </c>
      <c r="P21" s="11">
        <v>66067596</v>
      </c>
      <c r="Q21" s="11">
        <v>30629175</v>
      </c>
      <c r="R21" s="11">
        <v>47338</v>
      </c>
      <c r="S21" s="11">
        <v>11495</v>
      </c>
      <c r="T21" s="11">
        <v>485</v>
      </c>
      <c r="U21" s="16">
        <f>AVERAGE(Table1[Avg Time Spent in Ribbon App per User (minutes)])</f>
        <v>318.16129032258067</v>
      </c>
      <c r="V21" s="16">
        <f t="shared" si="5"/>
        <v>8.0833333333333339</v>
      </c>
      <c r="W21" s="19">
        <f t="shared" si="6"/>
        <v>9.6481298994434211E-4</v>
      </c>
      <c r="X21" s="14">
        <f>AVERAGE(Table1[Daily Active Users on InstantSnaps])</f>
        <v>126104535464.25485</v>
      </c>
      <c r="Y21" s="11">
        <v>132766661866.14</v>
      </c>
      <c r="Z21" s="11">
        <v>51778998127.794601</v>
      </c>
    </row>
    <row r="22" spans="1:26" ht="15" x14ac:dyDescent="0.3">
      <c r="A22" s="10">
        <v>45133</v>
      </c>
      <c r="B22" s="10" t="str">
        <f t="shared" si="1"/>
        <v>Wednesday</v>
      </c>
      <c r="C22" s="11">
        <v>130100000</v>
      </c>
      <c r="D22" s="12">
        <f t="shared" si="7"/>
        <v>1.5652445450642101E-2</v>
      </c>
      <c r="E22" s="11">
        <v>130000000</v>
      </c>
      <c r="F22" s="12">
        <f t="shared" si="8"/>
        <v>1.5625E-2</v>
      </c>
      <c r="G22" s="13">
        <f t="shared" si="2"/>
        <v>0.99923136049192929</v>
      </c>
      <c r="H22" s="14">
        <f>AVERAGE(Table1[Daily Active Users on Ribbon])</f>
        <v>85071135.845376357</v>
      </c>
      <c r="I22" s="11">
        <v>109200000</v>
      </c>
      <c r="J22" s="12">
        <f t="shared" si="9"/>
        <v>0.49671052631578949</v>
      </c>
      <c r="K22" s="15">
        <f t="shared" si="0"/>
        <v>0.84</v>
      </c>
      <c r="L22" s="11">
        <v>1288000</v>
      </c>
      <c r="M22" s="11">
        <f t="shared" si="3"/>
        <v>515200</v>
      </c>
      <c r="N22" s="11">
        <v>772800</v>
      </c>
      <c r="O22" s="15">
        <f t="shared" si="4"/>
        <v>0.6</v>
      </c>
      <c r="P22" s="11">
        <v>10099776</v>
      </c>
      <c r="Q22" s="11">
        <v>845495</v>
      </c>
      <c r="R22" s="11">
        <v>4096</v>
      </c>
      <c r="S22" s="11">
        <v>55335</v>
      </c>
      <c r="T22" s="11">
        <v>368</v>
      </c>
      <c r="U22" s="16">
        <f>AVERAGE(Table1[Avg Time Spent in Ribbon App per User (minutes)])</f>
        <v>318.16129032258067</v>
      </c>
      <c r="V22" s="16">
        <f t="shared" si="5"/>
        <v>6.1333333333333337</v>
      </c>
      <c r="W22" s="19">
        <f t="shared" si="6"/>
        <v>9.4491772004524845E-4</v>
      </c>
      <c r="X22" s="14">
        <f>AVERAGE(Table1[Daily Active Users on InstantSnaps])</f>
        <v>126104535464.25485</v>
      </c>
      <c r="Y22" s="11">
        <v>137683945638.95999</v>
      </c>
      <c r="Z22" s="11">
        <v>68841972819.479996</v>
      </c>
    </row>
    <row r="23" spans="1:26" ht="15" x14ac:dyDescent="0.3">
      <c r="A23" s="10">
        <v>45134</v>
      </c>
      <c r="B23" s="10" t="str">
        <f t="shared" si="1"/>
        <v>Thursday</v>
      </c>
      <c r="C23" s="11">
        <v>132105000</v>
      </c>
      <c r="D23" s="12">
        <f t="shared" si="7"/>
        <v>1.5411222136817832E-2</v>
      </c>
      <c r="E23" s="11">
        <v>132000000</v>
      </c>
      <c r="F23" s="12">
        <f t="shared" si="8"/>
        <v>1.5384615384615385E-2</v>
      </c>
      <c r="G23" s="13">
        <f t="shared" si="2"/>
        <v>0.99920517769955719</v>
      </c>
      <c r="H23" s="14">
        <f>AVERAGE(Table1[Daily Active Users on Ribbon])</f>
        <v>85071135.845376357</v>
      </c>
      <c r="I23" s="11">
        <v>110880000</v>
      </c>
      <c r="J23" s="12">
        <f t="shared" si="9"/>
        <v>1.5384615384615385E-2</v>
      </c>
      <c r="K23" s="15">
        <f t="shared" si="0"/>
        <v>0.84</v>
      </c>
      <c r="L23" s="11">
        <v>1044000</v>
      </c>
      <c r="M23" s="11">
        <f t="shared" si="3"/>
        <v>741240</v>
      </c>
      <c r="N23" s="11">
        <v>302760</v>
      </c>
      <c r="O23" s="15">
        <f t="shared" si="4"/>
        <v>0.28999999999999998</v>
      </c>
      <c r="P23" s="11">
        <v>8530135</v>
      </c>
      <c r="Q23" s="11">
        <v>34686438</v>
      </c>
      <c r="R23" s="11">
        <v>32820</v>
      </c>
      <c r="S23" s="11">
        <v>73044</v>
      </c>
      <c r="T23" s="11">
        <v>412</v>
      </c>
      <c r="U23" s="16">
        <f>AVERAGE(Table1[Avg Time Spent in Ribbon App per User (minutes)])</f>
        <v>318.16129032258067</v>
      </c>
      <c r="V23" s="16">
        <f t="shared" si="5"/>
        <v>6.8666666666666663</v>
      </c>
      <c r="W23" s="19">
        <f t="shared" si="6"/>
        <v>9.2639453772540249E-4</v>
      </c>
      <c r="X23" s="14">
        <f>AVERAGE(Table1[Daily Active Users on InstantSnaps])</f>
        <v>126104535464.25485</v>
      </c>
      <c r="Y23" s="11">
        <v>142601229411.78</v>
      </c>
      <c r="Z23" s="11">
        <v>78430676176.479004</v>
      </c>
    </row>
    <row r="24" spans="1:26" ht="15" x14ac:dyDescent="0.3">
      <c r="A24" s="10">
        <v>45135</v>
      </c>
      <c r="B24" s="10" t="str">
        <f t="shared" si="1"/>
        <v>Friday</v>
      </c>
      <c r="C24" s="11">
        <v>134110000</v>
      </c>
      <c r="D24" s="12">
        <f t="shared" si="7"/>
        <v>1.5177321070360699E-2</v>
      </c>
      <c r="E24" s="11">
        <v>134000000</v>
      </c>
      <c r="F24" s="12">
        <f t="shared" si="8"/>
        <v>1.5151515151515152E-2</v>
      </c>
      <c r="G24" s="13">
        <f t="shared" si="2"/>
        <v>0.99917977779434797</v>
      </c>
      <c r="H24" s="14">
        <f>AVERAGE(Table1[Daily Active Users on Ribbon])</f>
        <v>85071135.845376357</v>
      </c>
      <c r="I24" s="11">
        <v>73700000</v>
      </c>
      <c r="J24" s="12">
        <f t="shared" si="9"/>
        <v>-0.33531746031746029</v>
      </c>
      <c r="K24" s="15">
        <f t="shared" si="0"/>
        <v>0.55000000000000004</v>
      </c>
      <c r="L24" s="11">
        <v>4560000</v>
      </c>
      <c r="M24" s="11">
        <f t="shared" si="3"/>
        <v>2234400</v>
      </c>
      <c r="N24" s="11">
        <v>2325600</v>
      </c>
      <c r="O24" s="15">
        <f t="shared" si="4"/>
        <v>0.51</v>
      </c>
      <c r="P24" s="11">
        <v>17464774</v>
      </c>
      <c r="Q24" s="11">
        <v>18011264</v>
      </c>
      <c r="R24" s="11">
        <v>48764</v>
      </c>
      <c r="S24" s="11">
        <v>78732</v>
      </c>
      <c r="T24" s="11">
        <v>406</v>
      </c>
      <c r="U24" s="16">
        <f>AVERAGE(Table1[Avg Time Spent in Ribbon App per User (minutes)])</f>
        <v>318.16129032258067</v>
      </c>
      <c r="V24" s="16">
        <f t="shared" si="5"/>
        <v>6.7666666666666666</v>
      </c>
      <c r="W24" s="19">
        <f t="shared" si="6"/>
        <v>9.0910623422687956E-4</v>
      </c>
      <c r="X24" s="14">
        <f>AVERAGE(Table1[Daily Active Users on InstantSnaps])</f>
        <v>126104535464.25485</v>
      </c>
      <c r="Y24" s="11">
        <v>147518513184.60001</v>
      </c>
      <c r="Z24" s="11">
        <v>97362218701.836014</v>
      </c>
    </row>
    <row r="25" spans="1:26" ht="15" x14ac:dyDescent="0.3">
      <c r="A25" s="10">
        <v>45136</v>
      </c>
      <c r="B25" s="10" t="str">
        <f t="shared" si="1"/>
        <v>Saturday</v>
      </c>
      <c r="C25" s="11">
        <v>136115000</v>
      </c>
      <c r="D25" s="12">
        <f t="shared" si="7"/>
        <v>1.4950413839385579E-2</v>
      </c>
      <c r="E25" s="11">
        <v>136000000</v>
      </c>
      <c r="F25" s="12">
        <f t="shared" si="8"/>
        <v>1.4925373134328358E-2</v>
      </c>
      <c r="G25" s="13">
        <f t="shared" si="2"/>
        <v>0.9991551261800683</v>
      </c>
      <c r="H25" s="14">
        <f>AVERAGE(Table1[Daily Active Users on Ribbon])</f>
        <v>85071135.845376357</v>
      </c>
      <c r="I25" s="11">
        <v>119680000</v>
      </c>
      <c r="J25" s="12">
        <f t="shared" si="9"/>
        <v>0.62388059701492538</v>
      </c>
      <c r="K25" s="15">
        <f t="shared" si="0"/>
        <v>0.88</v>
      </c>
      <c r="L25" s="11">
        <v>1116000</v>
      </c>
      <c r="M25" s="11">
        <f t="shared" si="3"/>
        <v>424080</v>
      </c>
      <c r="N25" s="11">
        <v>691920</v>
      </c>
      <c r="O25" s="15">
        <f t="shared" si="4"/>
        <v>0.62</v>
      </c>
      <c r="P25" s="11">
        <v>81672621</v>
      </c>
      <c r="Q25" s="11">
        <v>28806039</v>
      </c>
      <c r="R25" s="11">
        <v>17717</v>
      </c>
      <c r="S25" s="11">
        <v>30195</v>
      </c>
      <c r="T25" s="11">
        <v>186</v>
      </c>
      <c r="U25" s="16">
        <f>AVERAGE(Table1[Avg Time Spent in Ribbon App per User (minutes)])</f>
        <v>318.16129032258067</v>
      </c>
      <c r="V25" s="16">
        <f t="shared" si="5"/>
        <v>3.1</v>
      </c>
      <c r="W25" s="19">
        <f t="shared" si="6"/>
        <v>8.9293330514761632E-4</v>
      </c>
      <c r="X25" s="14">
        <f>AVERAGE(Table1[Daily Active Users on InstantSnaps])</f>
        <v>126104535464.25485</v>
      </c>
      <c r="Y25" s="11">
        <v>152435796957.42001</v>
      </c>
      <c r="Z25" s="11">
        <v>138716575231.25223</v>
      </c>
    </row>
    <row r="26" spans="1:26" ht="15" x14ac:dyDescent="0.3">
      <c r="A26" s="10">
        <v>45137</v>
      </c>
      <c r="B26" s="10" t="str">
        <f t="shared" si="1"/>
        <v>Sunday</v>
      </c>
      <c r="C26" s="11">
        <v>138120000</v>
      </c>
      <c r="D26" s="12">
        <f t="shared" si="7"/>
        <v>1.4730191382287037E-2</v>
      </c>
      <c r="E26" s="11">
        <v>138000000</v>
      </c>
      <c r="F26" s="12">
        <f t="shared" si="8"/>
        <v>1.4705882352941176E-2</v>
      </c>
      <c r="G26" s="13">
        <f t="shared" si="2"/>
        <v>0.99913119026933106</v>
      </c>
      <c r="H26" s="14">
        <f>AVERAGE(Table1[Daily Active Users on Ribbon])</f>
        <v>85071135.845376357</v>
      </c>
      <c r="I26" s="11">
        <v>126960000</v>
      </c>
      <c r="J26" s="12">
        <f t="shared" si="9"/>
        <v>6.0828877005347594E-2</v>
      </c>
      <c r="K26" s="15">
        <f t="shared" si="0"/>
        <v>0.92</v>
      </c>
      <c r="L26" s="11">
        <v>448000</v>
      </c>
      <c r="M26" s="11">
        <f t="shared" si="3"/>
        <v>250880</v>
      </c>
      <c r="N26" s="11">
        <v>197120</v>
      </c>
      <c r="O26" s="15">
        <f t="shared" si="4"/>
        <v>0.44</v>
      </c>
      <c r="P26" s="11">
        <v>15606083</v>
      </c>
      <c r="Q26" s="11">
        <v>32107839</v>
      </c>
      <c r="R26" s="11">
        <v>18493</v>
      </c>
      <c r="S26" s="11">
        <v>79401</v>
      </c>
      <c r="T26" s="11">
        <v>263</v>
      </c>
      <c r="U26" s="16">
        <f>AVERAGE(Table1[Avg Time Spent in Ribbon App per User (minutes)])</f>
        <v>318.16129032258067</v>
      </c>
      <c r="V26" s="16">
        <f t="shared" si="5"/>
        <v>4.3833333333333337</v>
      </c>
      <c r="W26" s="19">
        <f t="shared" si="6"/>
        <v>8.7777118413580703E-4</v>
      </c>
      <c r="X26" s="14">
        <f>AVERAGE(Table1[Daily Active Users on InstantSnaps])</f>
        <v>126104535464.25485</v>
      </c>
      <c r="Y26" s="11">
        <v>157353080730.23999</v>
      </c>
      <c r="Z26" s="11">
        <v>110147156511.16798</v>
      </c>
    </row>
    <row r="27" spans="1:26" ht="15" x14ac:dyDescent="0.3">
      <c r="A27" s="10">
        <v>45138</v>
      </c>
      <c r="B27" s="10" t="str">
        <f t="shared" si="1"/>
        <v>Monday</v>
      </c>
      <c r="C27" s="11">
        <v>140125000</v>
      </c>
      <c r="D27" s="12">
        <f t="shared" si="7"/>
        <v>1.4516362583260932E-2</v>
      </c>
      <c r="E27" s="11">
        <v>140000000</v>
      </c>
      <c r="F27" s="12">
        <f t="shared" si="8"/>
        <v>1.4492753623188406E-2</v>
      </c>
      <c r="G27" s="13">
        <f t="shared" si="2"/>
        <v>0.99910793933987507</v>
      </c>
      <c r="H27" s="14">
        <f>AVERAGE(Table1[Daily Active Users on Ribbon])</f>
        <v>85071135.845376357</v>
      </c>
      <c r="I27" s="11">
        <v>130200000</v>
      </c>
      <c r="J27" s="12">
        <f t="shared" si="9"/>
        <v>2.5519848771266541E-2</v>
      </c>
      <c r="K27" s="15">
        <f t="shared" si="0"/>
        <v>0.93</v>
      </c>
      <c r="L27" s="11">
        <v>2178000</v>
      </c>
      <c r="M27" s="11">
        <f t="shared" si="3"/>
        <v>2025540</v>
      </c>
      <c r="N27" s="11">
        <v>152460</v>
      </c>
      <c r="O27" s="15">
        <f t="shared" si="4"/>
        <v>7.0000000000000007E-2</v>
      </c>
      <c r="P27" s="11">
        <v>73092498</v>
      </c>
      <c r="Q27" s="11">
        <v>43958973</v>
      </c>
      <c r="R27" s="11">
        <v>15944</v>
      </c>
      <c r="S27" s="11">
        <v>8645</v>
      </c>
      <c r="T27" s="11">
        <v>244</v>
      </c>
      <c r="U27" s="16">
        <f>AVERAGE(Table1[Avg Time Spent in Ribbon App per User (minutes)])</f>
        <v>318.16129032258067</v>
      </c>
      <c r="V27" s="16">
        <f t="shared" si="5"/>
        <v>4.0666666666666664</v>
      </c>
      <c r="W27" s="19">
        <f t="shared" si="6"/>
        <v>8.6352797954895584E-4</v>
      </c>
      <c r="X27" s="14">
        <f>AVERAGE(Table1[Daily Active Users on InstantSnaps])</f>
        <v>126104535464.25485</v>
      </c>
      <c r="Y27" s="11">
        <v>162270364503.06</v>
      </c>
      <c r="Z27" s="11">
        <v>76267071316.438202</v>
      </c>
    </row>
    <row r="28" spans="1:26" ht="15" x14ac:dyDescent="0.3">
      <c r="A28" s="10">
        <v>45139</v>
      </c>
      <c r="B28" s="10" t="str">
        <f t="shared" si="1"/>
        <v>Tuesday</v>
      </c>
      <c r="C28" s="11">
        <v>142130000</v>
      </c>
      <c r="D28" s="12">
        <f t="shared" si="7"/>
        <v>1.4308652988403212E-2</v>
      </c>
      <c r="E28" s="11">
        <v>142000000</v>
      </c>
      <c r="F28" s="12">
        <f t="shared" si="8"/>
        <v>1.4285714285714285E-2</v>
      </c>
      <c r="G28" s="13">
        <f t="shared" si="2"/>
        <v>0.99908534440301133</v>
      </c>
      <c r="H28" s="14">
        <f>AVERAGE(Table1[Daily Active Users on Ribbon])</f>
        <v>85071135.845376357</v>
      </c>
      <c r="I28" s="11">
        <v>117860000</v>
      </c>
      <c r="J28" s="12">
        <f t="shared" si="9"/>
        <v>-9.477726574500768E-2</v>
      </c>
      <c r="K28" s="15">
        <f t="shared" si="0"/>
        <v>0.83</v>
      </c>
      <c r="L28" s="11">
        <v>408000</v>
      </c>
      <c r="M28" s="11">
        <f t="shared" si="3"/>
        <v>102000</v>
      </c>
      <c r="N28" s="11">
        <v>306000</v>
      </c>
      <c r="O28" s="15">
        <f t="shared" si="4"/>
        <v>0.75</v>
      </c>
      <c r="P28" s="11">
        <v>67171558</v>
      </c>
      <c r="Q28" s="11">
        <v>18174925</v>
      </c>
      <c r="R28" s="11">
        <v>20312</v>
      </c>
      <c r="S28" s="11">
        <v>81708</v>
      </c>
      <c r="T28" s="11">
        <v>123</v>
      </c>
      <c r="U28" s="16">
        <f>AVERAGE(Table1[Avg Time Spent in Ribbon App per User (minutes)])</f>
        <v>318.16129032258067</v>
      </c>
      <c r="V28" s="16">
        <f t="shared" si="5"/>
        <v>2.0499999999999998</v>
      </c>
      <c r="W28" s="19">
        <f t="shared" si="6"/>
        <v>8.5012261052603698E-4</v>
      </c>
      <c r="X28" s="14">
        <f>AVERAGE(Table1[Daily Active Users on InstantSnaps])</f>
        <v>126104535464.25485</v>
      </c>
      <c r="Y28" s="11">
        <v>167187648275.88</v>
      </c>
      <c r="Z28" s="11">
        <v>145453254000.01559</v>
      </c>
    </row>
    <row r="29" spans="1:26" ht="15" x14ac:dyDescent="0.3">
      <c r="A29" s="10">
        <v>45140</v>
      </c>
      <c r="B29" s="10" t="str">
        <f t="shared" si="1"/>
        <v>Wednesday</v>
      </c>
      <c r="C29" s="11">
        <v>144135000</v>
      </c>
      <c r="D29" s="12">
        <f t="shared" si="7"/>
        <v>1.4106803630479139E-2</v>
      </c>
      <c r="E29" s="11">
        <v>144000000</v>
      </c>
      <c r="F29" s="12">
        <f t="shared" si="8"/>
        <v>1.4084507042253521E-2</v>
      </c>
      <c r="G29" s="13">
        <f t="shared" si="2"/>
        <v>0.99906337808304713</v>
      </c>
      <c r="H29" s="14">
        <f>AVERAGE(Table1[Daily Active Users on Ribbon])</f>
        <v>85071135.845376357</v>
      </c>
      <c r="I29" s="11">
        <v>100800000</v>
      </c>
      <c r="J29" s="12">
        <f t="shared" si="9"/>
        <v>-0.14474800610894281</v>
      </c>
      <c r="K29" s="15">
        <f t="shared" si="0"/>
        <v>0.7</v>
      </c>
      <c r="L29" s="11">
        <v>3920000</v>
      </c>
      <c r="M29" s="11">
        <f t="shared" si="3"/>
        <v>2195200</v>
      </c>
      <c r="N29" s="11">
        <v>1724800</v>
      </c>
      <c r="O29" s="15">
        <f t="shared" si="4"/>
        <v>0.44</v>
      </c>
      <c r="P29" s="11">
        <v>94846746</v>
      </c>
      <c r="Q29" s="11">
        <v>31742657</v>
      </c>
      <c r="R29" s="11">
        <v>47034</v>
      </c>
      <c r="S29" s="11">
        <v>48229</v>
      </c>
      <c r="T29" s="11">
        <v>383</v>
      </c>
      <c r="U29" s="16">
        <f>AVERAGE(Table1[Avg Time Spent in Ribbon App per User (minutes)])</f>
        <v>318.16129032258067</v>
      </c>
      <c r="V29" s="16">
        <f t="shared" si="5"/>
        <v>6.3833333333333337</v>
      </c>
      <c r="W29" s="19">
        <f t="shared" si="6"/>
        <v>8.374832625901421E-4</v>
      </c>
      <c r="X29" s="14">
        <f>AVERAGE(Table1[Daily Active Users on InstantSnaps])</f>
        <v>126104535464.25485</v>
      </c>
      <c r="Y29" s="11">
        <v>172104932048.70001</v>
      </c>
      <c r="Z29" s="11">
        <v>156615488164.31702</v>
      </c>
    </row>
    <row r="30" spans="1:26" ht="15" x14ac:dyDescent="0.3">
      <c r="A30" s="10">
        <v>45141</v>
      </c>
      <c r="B30" s="10" t="str">
        <f t="shared" si="1"/>
        <v>Thursday</v>
      </c>
      <c r="C30" s="11">
        <v>146140000</v>
      </c>
      <c r="D30" s="12">
        <f t="shared" si="7"/>
        <v>1.3910569951781316E-2</v>
      </c>
      <c r="E30" s="11">
        <v>146000000</v>
      </c>
      <c r="F30" s="12">
        <f t="shared" si="8"/>
        <v>1.3888888888888888E-2</v>
      </c>
      <c r="G30" s="13">
        <f t="shared" si="2"/>
        <v>0.99904201450663743</v>
      </c>
      <c r="H30" s="14">
        <f>AVERAGE(Table1[Daily Active Users on Ribbon])</f>
        <v>85071135.845376357</v>
      </c>
      <c r="I30" s="11">
        <v>87600000</v>
      </c>
      <c r="J30" s="12">
        <f t="shared" si="9"/>
        <v>-0.13095238095238096</v>
      </c>
      <c r="K30" s="15">
        <f t="shared" si="0"/>
        <v>0.6</v>
      </c>
      <c r="L30" s="11">
        <v>4248000</v>
      </c>
      <c r="M30" s="11">
        <f t="shared" si="3"/>
        <v>849600</v>
      </c>
      <c r="N30" s="11">
        <v>3398400</v>
      </c>
      <c r="O30" s="15">
        <f t="shared" si="4"/>
        <v>0.8</v>
      </c>
      <c r="P30" s="11">
        <v>50376953</v>
      </c>
      <c r="Q30" s="11">
        <v>11617702</v>
      </c>
      <c r="R30" s="11">
        <v>48308</v>
      </c>
      <c r="S30" s="11">
        <v>20005</v>
      </c>
      <c r="T30" s="11">
        <v>510</v>
      </c>
      <c r="U30" s="16">
        <f>AVERAGE(Table1[Avg Time Spent in Ribbon App per User (minutes)])</f>
        <v>318.16129032258067</v>
      </c>
      <c r="V30" s="16">
        <f t="shared" si="5"/>
        <v>8.5</v>
      </c>
      <c r="W30" s="19">
        <f t="shared" si="6"/>
        <v>8.2554610065068595E-4</v>
      </c>
      <c r="X30" s="14">
        <f>AVERAGE(Table1[Daily Active Users on InstantSnaps])</f>
        <v>126104535464.25485</v>
      </c>
      <c r="Y30" s="11">
        <v>177022215821.51999</v>
      </c>
      <c r="Z30" s="11">
        <v>61957775537.53199</v>
      </c>
    </row>
    <row r="31" spans="1:26" ht="15" x14ac:dyDescent="0.3">
      <c r="A31" s="10">
        <v>45142</v>
      </c>
      <c r="B31" s="10" t="str">
        <f t="shared" si="1"/>
        <v>Friday</v>
      </c>
      <c r="C31" s="11">
        <v>148145000</v>
      </c>
      <c r="D31" s="12">
        <f t="shared" si="7"/>
        <v>1.3719720815656221E-2</v>
      </c>
      <c r="E31" s="11">
        <v>148000000</v>
      </c>
      <c r="F31" s="12">
        <f t="shared" si="8"/>
        <v>1.3698630136986301E-2</v>
      </c>
      <c r="G31" s="13">
        <f t="shared" si="2"/>
        <v>0.99902122920112058</v>
      </c>
      <c r="H31" s="14">
        <f>AVERAGE(Table1[Daily Active Users on Ribbon])</f>
        <v>85071135.845376357</v>
      </c>
      <c r="I31" s="11">
        <v>97680000</v>
      </c>
      <c r="J31" s="12">
        <f t="shared" si="9"/>
        <v>0.11506849315068493</v>
      </c>
      <c r="K31" s="15">
        <f t="shared" si="0"/>
        <v>0.66</v>
      </c>
      <c r="L31" s="11">
        <v>2072000</v>
      </c>
      <c r="M31" s="11">
        <f t="shared" si="3"/>
        <v>1595440</v>
      </c>
      <c r="N31" s="11">
        <v>476560</v>
      </c>
      <c r="O31" s="15">
        <f t="shared" si="4"/>
        <v>0.23</v>
      </c>
      <c r="P31" s="11">
        <v>88529462</v>
      </c>
      <c r="Q31" s="11">
        <v>22689016</v>
      </c>
      <c r="R31" s="11">
        <v>35378</v>
      </c>
      <c r="S31" s="11">
        <v>96699</v>
      </c>
      <c r="T31" s="11">
        <v>135</v>
      </c>
      <c r="U31" s="16">
        <f>AVERAGE(Table1[Avg Time Spent in Ribbon App per User (minutes)])</f>
        <v>318.16129032258067</v>
      </c>
      <c r="V31" s="16">
        <f t="shared" si="5"/>
        <v>2.25</v>
      </c>
      <c r="W31" s="19">
        <f t="shared" si="6"/>
        <v>8.1425419070795706E-4</v>
      </c>
      <c r="X31" s="14">
        <f>AVERAGE(Table1[Daily Active Users on InstantSnaps])</f>
        <v>126104535464.25485</v>
      </c>
      <c r="Y31" s="11">
        <v>181939499594.34</v>
      </c>
      <c r="Z31" s="11">
        <v>105524909764.71719</v>
      </c>
    </row>
    <row r="32" spans="1:26" ht="15" x14ac:dyDescent="0.3">
      <c r="A32" s="10">
        <v>45143</v>
      </c>
      <c r="B32" s="10" t="str">
        <f t="shared" si="1"/>
        <v>Saturday</v>
      </c>
      <c r="C32" s="11">
        <v>150150000</v>
      </c>
      <c r="D32" s="12">
        <f t="shared" si="7"/>
        <v>1.3534037598298965E-2</v>
      </c>
      <c r="E32" s="11">
        <v>150000000</v>
      </c>
      <c r="F32" s="12">
        <f t="shared" si="8"/>
        <v>1.3513513513513514E-2</v>
      </c>
      <c r="G32" s="13">
        <f t="shared" si="2"/>
        <v>0.99900099900099903</v>
      </c>
      <c r="H32" s="14">
        <f>AVERAGE(Table1[Daily Active Users on Ribbon])</f>
        <v>85071135.845376357</v>
      </c>
      <c r="I32" s="11">
        <v>75000000</v>
      </c>
      <c r="J32" s="12">
        <f t="shared" si="9"/>
        <v>-0.23218673218673219</v>
      </c>
      <c r="K32" s="15">
        <f t="shared" si="0"/>
        <v>0.5</v>
      </c>
      <c r="L32" s="11">
        <v>4408000</v>
      </c>
      <c r="M32" s="11">
        <f t="shared" si="3"/>
        <v>3261920</v>
      </c>
      <c r="N32" s="11">
        <v>1146080</v>
      </c>
      <c r="O32" s="15">
        <f t="shared" si="4"/>
        <v>0.26</v>
      </c>
      <c r="P32" s="11">
        <v>96854945</v>
      </c>
      <c r="Q32" s="11">
        <v>48656789</v>
      </c>
      <c r="R32" s="11">
        <v>40635</v>
      </c>
      <c r="S32" s="11">
        <v>66909</v>
      </c>
      <c r="T32" s="11">
        <v>287</v>
      </c>
      <c r="U32" s="16">
        <f>AVERAGE(Table1[Avg Time Spent in Ribbon App per User (minutes)])</f>
        <v>318.16129032258067</v>
      </c>
      <c r="V32" s="16">
        <f t="shared" si="5"/>
        <v>4.7833333333333332</v>
      </c>
      <c r="W32" s="19">
        <f t="shared" si="6"/>
        <v>8.0355659181484548E-4</v>
      </c>
      <c r="X32" s="14">
        <f>AVERAGE(Table1[Daily Active Users on InstantSnaps])</f>
        <v>126104535464.25485</v>
      </c>
      <c r="Y32" s="11">
        <v>186856783367.16</v>
      </c>
      <c r="Z32" s="11">
        <v>158828265862.086</v>
      </c>
    </row>
    <row r="33" spans="1:26" ht="15" x14ac:dyDescent="0.3">
      <c r="A33" s="10"/>
      <c r="B33" s="10"/>
      <c r="C33" s="11"/>
      <c r="D33" s="12"/>
      <c r="E33" s="14"/>
      <c r="F33" s="12"/>
      <c r="G33" s="11"/>
      <c r="H33" s="11"/>
      <c r="I33" s="14"/>
      <c r="J33" s="12"/>
      <c r="K33" s="12"/>
      <c r="L33" s="11"/>
      <c r="M33" s="11"/>
      <c r="N33" s="11"/>
      <c r="O33" s="15"/>
      <c r="P33" s="11"/>
      <c r="Q33" s="11"/>
      <c r="R33" s="11"/>
      <c r="S33" s="11"/>
      <c r="T33" s="11"/>
      <c r="U33" s="11"/>
      <c r="V33" s="11"/>
      <c r="W33" s="11"/>
      <c r="X33" s="11"/>
      <c r="Y33" s="11"/>
      <c r="Z33" s="11"/>
    </row>
    <row r="34" spans="1:26" ht="15" x14ac:dyDescent="0.3">
      <c r="A34" s="10"/>
      <c r="B34" s="10"/>
      <c r="C34" s="11"/>
      <c r="D34" s="12"/>
      <c r="E34" s="11"/>
      <c r="F34" s="12"/>
      <c r="G34" s="11"/>
      <c r="H34" s="11"/>
      <c r="I34" s="13"/>
      <c r="J34" s="12"/>
      <c r="K34" s="11"/>
      <c r="L34" s="11"/>
      <c r="M34" s="11"/>
      <c r="N34" s="11"/>
      <c r="O34" s="15"/>
      <c r="P34" s="11"/>
      <c r="Q34" s="11"/>
      <c r="R34" s="11"/>
      <c r="S34" s="11"/>
      <c r="T34" s="11"/>
      <c r="U34" s="11"/>
      <c r="V34" s="11"/>
      <c r="W34" s="11"/>
      <c r="X34" s="11"/>
      <c r="Y34" s="11"/>
      <c r="Z34" s="11"/>
    </row>
    <row r="35" spans="1:26" ht="15" x14ac:dyDescent="0.3">
      <c r="A35" s="10"/>
      <c r="B35" s="10"/>
      <c r="C35" s="11"/>
      <c r="D35" s="11"/>
      <c r="E35" s="11"/>
      <c r="F35" s="11"/>
      <c r="G35" s="11"/>
      <c r="H35" s="11"/>
      <c r="I35" s="15"/>
      <c r="J35" s="11"/>
      <c r="K35" s="11"/>
      <c r="L35" s="11"/>
      <c r="M35" s="11"/>
      <c r="N35" s="11"/>
      <c r="O35" s="11"/>
      <c r="P35" s="11"/>
      <c r="Q35" s="11"/>
      <c r="R35" s="11"/>
      <c r="S35" s="11"/>
      <c r="T35" s="11"/>
      <c r="U35" s="11"/>
      <c r="V35" s="11"/>
      <c r="W35" s="11"/>
      <c r="X35" s="11"/>
      <c r="Y35" s="11"/>
      <c r="Z35" s="11"/>
    </row>
    <row r="36" spans="1:26" ht="15" x14ac:dyDescent="0.3">
      <c r="A36" s="10"/>
      <c r="B36" s="10"/>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 x14ac:dyDescent="0.3">
      <c r="A37" s="10"/>
      <c r="B37" s="10"/>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 x14ac:dyDescent="0.3">
      <c r="A38" s="10"/>
      <c r="B38" s="10"/>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 x14ac:dyDescent="0.3">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 x14ac:dyDescent="0.3">
      <c r="A40" s="10"/>
      <c r="B40" s="10"/>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 x14ac:dyDescent="0.3">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x14ac:dyDescent="0.3">
      <c r="A42" s="10"/>
      <c r="B42" s="10"/>
      <c r="C42" s="11"/>
      <c r="D42" s="11"/>
      <c r="E42" s="11"/>
      <c r="F42" s="13"/>
      <c r="G42" s="11"/>
      <c r="H42" s="11"/>
      <c r="I42" s="11"/>
      <c r="J42" s="11"/>
      <c r="K42" s="11"/>
      <c r="L42" s="11"/>
      <c r="M42" s="11"/>
      <c r="N42" s="11"/>
      <c r="O42" s="11"/>
      <c r="P42" s="11"/>
      <c r="Q42" s="11"/>
      <c r="R42" s="11"/>
      <c r="S42" s="11"/>
      <c r="T42" s="11"/>
      <c r="U42" s="11"/>
      <c r="V42" s="11"/>
      <c r="W42" s="11"/>
      <c r="X42" s="11"/>
      <c r="Y42" s="11"/>
      <c r="Z42" s="11"/>
    </row>
    <row r="43" spans="1:26" ht="15" x14ac:dyDescent="0.3">
      <c r="A43" s="10"/>
      <c r="B43" s="10"/>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 x14ac:dyDescent="0.3">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x14ac:dyDescent="0.3">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x14ac:dyDescent="0.3">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x14ac:dyDescent="0.3">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x14ac:dyDescent="0.3">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x14ac:dyDescent="0.3">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 x14ac:dyDescent="0.3">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 x14ac:dyDescent="0.3">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 x14ac:dyDescent="0.3">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 x14ac:dyDescent="0.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 x14ac:dyDescent="0.3">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 x14ac:dyDescent="0.3">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 x14ac:dyDescent="0.3">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 x14ac:dyDescent="0.3">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 x14ac:dyDescent="0.3">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 x14ac:dyDescent="0.3">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x14ac:dyDescent="0.3">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x14ac:dyDescent="0.3">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x14ac:dyDescent="0.3">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x14ac:dyDescent="0.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x14ac:dyDescent="0.3">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x14ac:dyDescent="0.3">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x14ac:dyDescent="0.3">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x14ac:dyDescent="0.3">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x14ac:dyDescent="0.3">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x14ac:dyDescent="0.3">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x14ac:dyDescent="0.3">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x14ac:dyDescent="0.3">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x14ac:dyDescent="0.3">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x14ac:dyDescent="0.3">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x14ac:dyDescent="0.3">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x14ac:dyDescent="0.3">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3">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3">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3">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x14ac:dyDescent="0.3">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3">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3">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3">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3">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3">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3">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3">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3">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3">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3">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3">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3">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3">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3">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3">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3">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3">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3">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3">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3">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3">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3">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3">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3">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3">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3">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3">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3">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3">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3">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3">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x14ac:dyDescent="0.3">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3">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3">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3">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3">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3">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3">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3">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3">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3">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3">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3">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3">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3">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3">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3">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3">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3">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3">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3">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3">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3">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3">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3">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3">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3">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3">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3">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3">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3">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3">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3">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3">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3">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3">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3">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3">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3">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3">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3">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3">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3">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3">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3">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3">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3">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3">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3">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3">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3">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3">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3">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3">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3">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3">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3">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3">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3">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3">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3">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3">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3">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3">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3">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3">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3">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x14ac:dyDescent="0.3">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x14ac:dyDescent="0.3">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3">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3">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3">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3">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3">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3">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3">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3">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3">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3">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3">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3">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3">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3">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3">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3">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3">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3">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3">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3">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3">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3">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x14ac:dyDescent="0.3">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3">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3">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3">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3">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3">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3">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3">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3">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3">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3">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3">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3">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3">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3">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3">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3">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3">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3">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3">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3">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3">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3">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3">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3">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3">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3">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3">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3">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3">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3">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3">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3">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3">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3">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3">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3">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3">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3">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3">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3">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3">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3">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3">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3">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3">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3">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3">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3">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3">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3">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3">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3">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3">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3">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3">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3">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3">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3">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3">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3">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3">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3">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3">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3">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3">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3">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3">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3">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3">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3">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3">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3">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3">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3">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3">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3">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3">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3">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3">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3">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3">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3">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3">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3">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3">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3">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3">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3">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3">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3">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3">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3">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3">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3">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3">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3">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3">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3">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3">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3">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3">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3">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3">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3">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3">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3">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3">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3">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3">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3">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3">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3">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3">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3">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3">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3">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3">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3">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3">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3">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3">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3">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3">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3">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3">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3">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3">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3">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3">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3">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3">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3">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3">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3">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3">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3">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3">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3">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3">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3">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3">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3">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3">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3">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3">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3">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3">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3">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3">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3">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3">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3">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3">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3">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3">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3">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3">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3">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3">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3">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3">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3">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3">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3">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3">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3">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3">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3">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3">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3">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3">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3">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3">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3">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3">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3">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3">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3">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3">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3">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3">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3">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3">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3">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3">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3">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3">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3">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3">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3">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3">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3">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3">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3">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3">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3">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3">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3">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3">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3">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3">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3">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3">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3">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3">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3">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3">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3">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3">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3">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3">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3">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3">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3">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3">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3">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3">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3">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3">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3">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3">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3">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3">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3">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3">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3">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3">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3">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3">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3">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3">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3">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3">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3">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3">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3">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3">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3">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3">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3">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3">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3">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3">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3">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3">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3">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3">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3">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3">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3">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3">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3">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3">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3">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3">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3">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3">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3">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3">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3">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3">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3">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3">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3">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3">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3">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3">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3">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3">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3">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3">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3">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3">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3">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3">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3">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3">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3">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3">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3">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3">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3">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3">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3">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3">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3">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3">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3">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3">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3">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3">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3">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3">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3">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3">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3">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3">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3">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3">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3">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3">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3">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3">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3">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3">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3">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3">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3">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3">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3">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3">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3">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3">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3">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3">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3">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3">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3">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3">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3">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3">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3">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3">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3">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3">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3">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3">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3">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3">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3">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3">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3">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3">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3">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3">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3">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3">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3">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3">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3">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3">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3">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3">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3">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3">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3">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3">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3">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3">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3">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3">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3">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3">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3">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3">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3">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3">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3">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3">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3">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3">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3">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3">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3">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3">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3">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3">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3">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3">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3">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3">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3">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3">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3">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3">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3">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3">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3">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3">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3">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3">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3">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3">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3">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3">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3">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3">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3">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3">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3">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3">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3">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3">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3">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3">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3">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3">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3">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3">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3">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3">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3">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3">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3">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3">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3">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3">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3">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3">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3">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3">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3">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3">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3">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3">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3">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3">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3">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3">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3">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3">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3">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3">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3">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3">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3">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3">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3">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3">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3">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3">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3">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3">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3">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3">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3">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3">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3">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3">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3">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3">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3">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3">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3">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3">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3">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3">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3">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3">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3">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3">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3">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3">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3">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3">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3">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3">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3">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3">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3">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3">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3">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3">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3">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3">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3">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3">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3">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3">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3">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3">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3">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3">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3">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3">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3">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3">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3">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3">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3">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3">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3">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3">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3">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3">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3">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3">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3">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3">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3">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3">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3">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3">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3">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3">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3">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3">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3">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3">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3">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3">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3">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3">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3">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3">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3">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3">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3">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3">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3">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3">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3">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3">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3">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3">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3">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3">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3">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3">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3">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3">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3">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3">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3">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3">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3">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3">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3">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3">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3">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3">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3">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3">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3">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3">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3">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3">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3">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3">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3">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3">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3">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3">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3">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3">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3">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3">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3">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3">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3">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3">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3">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3">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3">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3">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3">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3">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3">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3">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3">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3">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3">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3">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3">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3">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3">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3">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3">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3">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3">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3">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3">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3">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3">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3">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3">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3">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3">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3">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3">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3">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3">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3">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3">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3">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3">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3">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3">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3">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3">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3">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3">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3">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3">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3">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3">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3">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3">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3">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3">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3">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3">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3">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3">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3">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3">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3">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3">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3">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3">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3">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3">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3">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3">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3">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3">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3">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3">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3">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3">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3">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3">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3">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3">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3">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3">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3">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3">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3">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3">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3">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3">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3">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3">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3">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3">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3">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3">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3">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3">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3">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3">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3">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3">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3">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3">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3">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3">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3">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3">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3">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3">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3">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3">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3">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3">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3">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3">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3">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3">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3">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3">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3">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3">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3">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3">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3">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3">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3">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3">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3">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3">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3">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3">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3">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3">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3">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3">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3">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3">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3">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3">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3">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3">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3">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3">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3">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3">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3">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3">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3">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3">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3">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3">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3">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3">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3">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3">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3">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3">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3">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3">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3">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3">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3">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3">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3">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3">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3">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3">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3">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3">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3">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3">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3">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3">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3">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3">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3">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3">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3">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3">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3">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3">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3">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3">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3">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3">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3">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3">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3">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3">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3">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3">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3">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3">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3">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3">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3">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3">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3">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3">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3">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3">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3">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3">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3">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3">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3">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3">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3">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3">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3">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3">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3">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3">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3">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3">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3">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3">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3">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3">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3">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3">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3">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3">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3">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3">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3">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3">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3">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3">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3">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3">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3">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3">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3">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3">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3">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3">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3">
      <c r="A982" s="10"/>
      <c r="B982" s="10"/>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3">
      <c r="A983" s="10"/>
      <c r="B983" s="10"/>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3">
      <c r="A984" s="10"/>
      <c r="B984" s="10"/>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3">
      <c r="A985" s="10"/>
      <c r="B985" s="10"/>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3">
      <c r="A986" s="10"/>
      <c r="B986" s="10"/>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3">
      <c r="A987" s="10"/>
      <c r="B987" s="10"/>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3">
      <c r="A988" s="10"/>
      <c r="B988" s="10"/>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3">
      <c r="A989" s="10"/>
      <c r="B989" s="10"/>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3">
      <c r="A990" s="10"/>
      <c r="B990" s="10"/>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3">
      <c r="A991" s="10"/>
      <c r="B991" s="10"/>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3">
      <c r="A992" s="10"/>
      <c r="B992" s="10"/>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3">
      <c r="A993" s="10"/>
      <c r="B993" s="10"/>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3">
      <c r="A994" s="10"/>
      <c r="B994" s="10"/>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3">
      <c r="A995" s="10"/>
      <c r="B995" s="10"/>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3">
      <c r="A996" s="10"/>
      <c r="B996" s="10"/>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3">
      <c r="A997" s="10"/>
      <c r="B997" s="10"/>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3">
      <c r="A998" s="10"/>
      <c r="B998" s="10"/>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3">
      <c r="A999" s="10"/>
      <c r="B999" s="10"/>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3">
      <c r="A1000" s="10"/>
      <c r="B1000" s="10"/>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 x14ac:dyDescent="0.3">
      <c r="A1001" s="10"/>
      <c r="B1001" s="10"/>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 x14ac:dyDescent="0.3">
      <c r="A1002" s="10"/>
      <c r="B1002" s="10"/>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 x14ac:dyDescent="0.3">
      <c r="A1003" s="10"/>
      <c r="B1003" s="10"/>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 x14ac:dyDescent="0.3">
      <c r="A1004" s="10"/>
      <c r="B1004" s="10"/>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 x14ac:dyDescent="0.3">
      <c r="A1005" s="10"/>
      <c r="B1005" s="10"/>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 x14ac:dyDescent="0.3">
      <c r="A1006" s="10"/>
      <c r="B1006" s="10"/>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5" x14ac:dyDescent="0.3">
      <c r="A1007" s="10"/>
      <c r="B1007" s="10"/>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5" x14ac:dyDescent="0.3">
      <c r="A1008" s="10"/>
      <c r="B1008" s="10"/>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5" x14ac:dyDescent="0.3">
      <c r="A1009" s="10"/>
      <c r="B1009" s="10"/>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5" x14ac:dyDescent="0.3">
      <c r="A1010" s="10"/>
      <c r="B1010" s="10"/>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5" x14ac:dyDescent="0.3">
      <c r="A1011" s="10"/>
      <c r="B1011" s="10"/>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5" x14ac:dyDescent="0.3">
      <c r="A1012" s="10"/>
      <c r="B1012" s="10"/>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5" x14ac:dyDescent="0.3">
      <c r="A1013" s="10"/>
      <c r="B1013" s="10"/>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spans="1:26" ht="15" x14ac:dyDescent="0.3">
      <c r="A1014" s="10"/>
      <c r="B1014" s="10"/>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spans="1:26" ht="15" x14ac:dyDescent="0.3">
      <c r="A1015" s="10"/>
      <c r="B1015" s="10"/>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spans="1:26" ht="15" x14ac:dyDescent="0.3">
      <c r="A1016" s="10"/>
      <c r="B1016" s="10"/>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spans="1:26" ht="15" x14ac:dyDescent="0.3">
      <c r="A1017" s="10"/>
      <c r="B1017" s="10"/>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spans="1:26" ht="15" x14ac:dyDescent="0.3">
      <c r="A1018" s="10"/>
      <c r="B1018" s="10"/>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spans="1:26" ht="15" x14ac:dyDescent="0.3">
      <c r="A1019" s="10"/>
      <c r="B1019" s="10"/>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spans="1:26" ht="15" x14ac:dyDescent="0.3">
      <c r="A1020" s="10"/>
      <c r="B1020" s="10"/>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spans="1:26" ht="15" x14ac:dyDescent="0.3">
      <c r="A1021" s="10"/>
      <c r="B1021" s="10"/>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spans="1:26" ht="15" x14ac:dyDescent="0.3">
      <c r="A1022" s="10"/>
      <c r="B1022" s="10"/>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spans="1:26" ht="15" x14ac:dyDescent="0.3">
      <c r="A1023" s="10"/>
      <c r="B1023" s="10"/>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spans="1:26" ht="15" x14ac:dyDescent="0.3">
      <c r="A1024" s="10"/>
      <c r="B1024" s="10"/>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spans="1:26" ht="15" x14ac:dyDescent="0.3">
      <c r="A1025" s="10"/>
      <c r="B1025" s="10"/>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spans="1:26" ht="15" x14ac:dyDescent="0.3">
      <c r="A1026" s="10"/>
      <c r="B1026" s="10"/>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spans="1:26" ht="15" x14ac:dyDescent="0.3">
      <c r="A1027" s="10"/>
      <c r="B1027" s="10"/>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spans="1:26" ht="15" x14ac:dyDescent="0.3">
      <c r="A1028" s="10"/>
      <c r="B1028" s="10"/>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spans="1:26" ht="15" x14ac:dyDescent="0.3">
      <c r="A1029" s="10"/>
      <c r="B1029" s="10"/>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spans="1:26" ht="15" x14ac:dyDescent="0.3">
      <c r="A1030" s="10"/>
      <c r="B1030" s="10"/>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spans="1:26" ht="15" x14ac:dyDescent="0.3">
      <c r="A1031" s="10"/>
      <c r="B1031" s="10"/>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spans="1:26" ht="15" x14ac:dyDescent="0.3">
      <c r="A1032" s="10"/>
      <c r="B1032" s="10"/>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2E4C-56B4-4A02-A030-136B850996E0}">
  <dimension ref="A3:F222"/>
  <sheetViews>
    <sheetView topLeftCell="A111" workbookViewId="0">
      <selection activeCell="F131" sqref="F131"/>
    </sheetView>
  </sheetViews>
  <sheetFormatPr defaultRowHeight="12.75" x14ac:dyDescent="0.2"/>
  <cols>
    <col min="1" max="1" width="13.85546875" bestFit="1" customWidth="1"/>
    <col min="2" max="2" width="37.140625" bestFit="1" customWidth="1"/>
    <col min="3" max="3" width="34.5703125" bestFit="1" customWidth="1"/>
  </cols>
  <sheetData>
    <row r="3" spans="1:2" x14ac:dyDescent="0.2">
      <c r="A3" s="44" t="s">
        <v>61</v>
      </c>
      <c r="B3" t="s">
        <v>46</v>
      </c>
    </row>
    <row r="4" spans="1:2" x14ac:dyDescent="0.2">
      <c r="A4" s="45" t="s">
        <v>76</v>
      </c>
      <c r="B4" s="50">
        <v>2699126341.333333</v>
      </c>
    </row>
    <row r="5" spans="1:2" x14ac:dyDescent="0.2">
      <c r="A5" s="49" t="s">
        <v>77</v>
      </c>
      <c r="B5" s="51">
        <v>150000</v>
      </c>
    </row>
    <row r="6" spans="1:2" x14ac:dyDescent="0.2">
      <c r="A6" s="49" t="s">
        <v>78</v>
      </c>
      <c r="B6" s="52">
        <v>6935335.333333333</v>
      </c>
    </row>
    <row r="7" spans="1:2" x14ac:dyDescent="0.2">
      <c r="A7" s="49" t="s">
        <v>79</v>
      </c>
      <c r="B7" s="52">
        <v>20541006</v>
      </c>
    </row>
    <row r="8" spans="1:2" x14ac:dyDescent="0.2">
      <c r="A8" s="49" t="s">
        <v>80</v>
      </c>
      <c r="B8" s="52">
        <v>49955000</v>
      </c>
    </row>
    <row r="9" spans="1:2" x14ac:dyDescent="0.2">
      <c r="A9" s="49" t="s">
        <v>81</v>
      </c>
      <c r="B9" s="52">
        <v>99745000</v>
      </c>
    </row>
    <row r="10" spans="1:2" x14ac:dyDescent="0.2">
      <c r="A10" s="49" t="s">
        <v>82</v>
      </c>
      <c r="B10" s="52">
        <v>100048000</v>
      </c>
    </row>
    <row r="11" spans="1:2" x14ac:dyDescent="0.2">
      <c r="A11" s="49" t="s">
        <v>83</v>
      </c>
      <c r="B11" s="52">
        <v>102052000</v>
      </c>
    </row>
    <row r="12" spans="1:2" x14ac:dyDescent="0.2">
      <c r="A12" s="49" t="s">
        <v>84</v>
      </c>
      <c r="B12" s="52">
        <v>104060000</v>
      </c>
    </row>
    <row r="13" spans="1:2" x14ac:dyDescent="0.2">
      <c r="A13" s="49" t="s">
        <v>85</v>
      </c>
      <c r="B13" s="52">
        <v>106065000</v>
      </c>
    </row>
    <row r="14" spans="1:2" x14ac:dyDescent="0.2">
      <c r="A14" s="49" t="s">
        <v>86</v>
      </c>
      <c r="B14" s="52">
        <v>108075000</v>
      </c>
    </row>
    <row r="15" spans="1:2" x14ac:dyDescent="0.2">
      <c r="A15" s="49" t="s">
        <v>87</v>
      </c>
      <c r="B15" s="52">
        <v>110090000</v>
      </c>
    </row>
    <row r="16" spans="1:2" x14ac:dyDescent="0.2">
      <c r="A16" s="49" t="s">
        <v>88</v>
      </c>
      <c r="B16" s="52">
        <v>112085000</v>
      </c>
    </row>
    <row r="17" spans="1:2" x14ac:dyDescent="0.2">
      <c r="A17" s="49" t="s">
        <v>89</v>
      </c>
      <c r="B17" s="52">
        <v>114080000</v>
      </c>
    </row>
    <row r="18" spans="1:2" x14ac:dyDescent="0.2">
      <c r="A18" s="49" t="s">
        <v>90</v>
      </c>
      <c r="B18" s="52">
        <v>116075000</v>
      </c>
    </row>
    <row r="19" spans="1:2" x14ac:dyDescent="0.2">
      <c r="A19" s="49" t="s">
        <v>91</v>
      </c>
      <c r="B19" s="52">
        <v>118070000</v>
      </c>
    </row>
    <row r="20" spans="1:2" x14ac:dyDescent="0.2">
      <c r="A20" s="49" t="s">
        <v>92</v>
      </c>
      <c r="B20" s="52">
        <v>120075000</v>
      </c>
    </row>
    <row r="21" spans="1:2" x14ac:dyDescent="0.2">
      <c r="A21" s="49" t="s">
        <v>93</v>
      </c>
      <c r="B21" s="52">
        <v>122080000</v>
      </c>
    </row>
    <row r="22" spans="1:2" x14ac:dyDescent="0.2">
      <c r="A22" s="49" t="s">
        <v>94</v>
      </c>
      <c r="B22" s="52">
        <v>124085000</v>
      </c>
    </row>
    <row r="23" spans="1:2" x14ac:dyDescent="0.2">
      <c r="A23" s="49" t="s">
        <v>95</v>
      </c>
      <c r="B23" s="52">
        <v>126090000</v>
      </c>
    </row>
    <row r="24" spans="1:2" x14ac:dyDescent="0.2">
      <c r="A24" s="49" t="s">
        <v>96</v>
      </c>
      <c r="B24" s="52">
        <v>128095000</v>
      </c>
    </row>
    <row r="25" spans="1:2" x14ac:dyDescent="0.2">
      <c r="A25" s="49" t="s">
        <v>97</v>
      </c>
      <c r="B25" s="52">
        <v>130100000</v>
      </c>
    </row>
    <row r="26" spans="1:2" x14ac:dyDescent="0.2">
      <c r="A26" s="49" t="s">
        <v>98</v>
      </c>
      <c r="B26" s="52">
        <v>132105000</v>
      </c>
    </row>
    <row r="27" spans="1:2" x14ac:dyDescent="0.2">
      <c r="A27" s="49" t="s">
        <v>99</v>
      </c>
      <c r="B27" s="52">
        <v>134110000</v>
      </c>
    </row>
    <row r="28" spans="1:2" x14ac:dyDescent="0.2">
      <c r="A28" s="49" t="s">
        <v>100</v>
      </c>
      <c r="B28" s="52">
        <v>136115000</v>
      </c>
    </row>
    <row r="29" spans="1:2" x14ac:dyDescent="0.2">
      <c r="A29" s="49" t="s">
        <v>101</v>
      </c>
      <c r="B29" s="52">
        <v>138120000</v>
      </c>
    </row>
    <row r="30" spans="1:2" x14ac:dyDescent="0.2">
      <c r="A30" s="49" t="s">
        <v>102</v>
      </c>
      <c r="B30" s="52">
        <v>140125000</v>
      </c>
    </row>
    <row r="31" spans="1:2" x14ac:dyDescent="0.2">
      <c r="A31" s="45" t="s">
        <v>103</v>
      </c>
      <c r="B31" s="52">
        <v>730700000</v>
      </c>
    </row>
    <row r="32" spans="1:2" x14ac:dyDescent="0.2">
      <c r="A32" s="49" t="s">
        <v>104</v>
      </c>
      <c r="B32" s="52">
        <v>142130000</v>
      </c>
    </row>
    <row r="33" spans="1:2" x14ac:dyDescent="0.2">
      <c r="A33" s="49" t="s">
        <v>105</v>
      </c>
      <c r="B33" s="52">
        <v>144135000</v>
      </c>
    </row>
    <row r="34" spans="1:2" x14ac:dyDescent="0.2">
      <c r="A34" s="49" t="s">
        <v>106</v>
      </c>
      <c r="B34" s="52">
        <v>146140000</v>
      </c>
    </row>
    <row r="35" spans="1:2" x14ac:dyDescent="0.2">
      <c r="A35" s="49" t="s">
        <v>107</v>
      </c>
      <c r="B35" s="52">
        <v>148145000</v>
      </c>
    </row>
    <row r="36" spans="1:2" x14ac:dyDescent="0.2">
      <c r="A36" s="49" t="s">
        <v>108</v>
      </c>
      <c r="B36" s="52">
        <v>150150000</v>
      </c>
    </row>
    <row r="37" spans="1:2" x14ac:dyDescent="0.2">
      <c r="A37" s="45" t="s">
        <v>69</v>
      </c>
      <c r="B37" s="50">
        <v>3429826341.333333</v>
      </c>
    </row>
    <row r="40" spans="1:2" x14ac:dyDescent="0.2">
      <c r="A40" s="44" t="s">
        <v>61</v>
      </c>
      <c r="B40" t="s">
        <v>48</v>
      </c>
    </row>
    <row r="41" spans="1:2" x14ac:dyDescent="0.2">
      <c r="A41" s="45" t="s">
        <v>76</v>
      </c>
      <c r="B41" s="58"/>
    </row>
    <row r="42" spans="1:2" x14ac:dyDescent="0.2">
      <c r="A42" s="49" t="s">
        <v>77</v>
      </c>
      <c r="B42" s="51">
        <v>50000</v>
      </c>
    </row>
    <row r="43" spans="1:2" x14ac:dyDescent="0.2">
      <c r="A43" s="49" t="s">
        <v>78</v>
      </c>
      <c r="B43" s="52">
        <v>6785335</v>
      </c>
    </row>
    <row r="44" spans="1:2" x14ac:dyDescent="0.2">
      <c r="A44" s="49" t="s">
        <v>79</v>
      </c>
      <c r="B44" s="52">
        <v>20356006</v>
      </c>
    </row>
    <row r="45" spans="1:2" x14ac:dyDescent="0.2">
      <c r="A45" s="49" t="s">
        <v>80</v>
      </c>
      <c r="B45" s="52">
        <v>49750000</v>
      </c>
    </row>
    <row r="46" spans="1:2" x14ac:dyDescent="0.2">
      <c r="A46" s="49" t="s">
        <v>81</v>
      </c>
      <c r="B46" s="52">
        <v>99500000</v>
      </c>
    </row>
    <row r="47" spans="1:2" x14ac:dyDescent="0.2">
      <c r="A47" s="49" t="s">
        <v>82</v>
      </c>
      <c r="B47" s="52">
        <v>100000000</v>
      </c>
    </row>
    <row r="48" spans="1:2" x14ac:dyDescent="0.2">
      <c r="A48" s="49" t="s">
        <v>83</v>
      </c>
      <c r="B48" s="52">
        <v>102000000</v>
      </c>
    </row>
    <row r="49" spans="1:2" x14ac:dyDescent="0.2">
      <c r="A49" s="49" t="s">
        <v>84</v>
      </c>
      <c r="B49" s="52">
        <v>104000000</v>
      </c>
    </row>
    <row r="50" spans="1:2" x14ac:dyDescent="0.2">
      <c r="A50" s="49" t="s">
        <v>85</v>
      </c>
      <c r="B50" s="52">
        <v>106000000</v>
      </c>
    </row>
    <row r="51" spans="1:2" x14ac:dyDescent="0.2">
      <c r="A51" s="49" t="s">
        <v>86</v>
      </c>
      <c r="B51" s="52">
        <v>108000000</v>
      </c>
    </row>
    <row r="52" spans="1:2" x14ac:dyDescent="0.2">
      <c r="A52" s="49" t="s">
        <v>87</v>
      </c>
      <c r="B52" s="52">
        <v>110000000</v>
      </c>
    </row>
    <row r="53" spans="1:2" x14ac:dyDescent="0.2">
      <c r="A53" s="49" t="s">
        <v>88</v>
      </c>
      <c r="B53" s="52">
        <v>112000000</v>
      </c>
    </row>
    <row r="54" spans="1:2" x14ac:dyDescent="0.2">
      <c r="A54" s="49" t="s">
        <v>89</v>
      </c>
      <c r="B54" s="52">
        <v>114000000</v>
      </c>
    </row>
    <row r="55" spans="1:2" x14ac:dyDescent="0.2">
      <c r="A55" s="49" t="s">
        <v>90</v>
      </c>
      <c r="B55" s="52">
        <v>116000000</v>
      </c>
    </row>
    <row r="56" spans="1:2" x14ac:dyDescent="0.2">
      <c r="A56" s="49" t="s">
        <v>91</v>
      </c>
      <c r="B56" s="52">
        <v>118000000</v>
      </c>
    </row>
    <row r="57" spans="1:2" x14ac:dyDescent="0.2">
      <c r="A57" s="49" t="s">
        <v>92</v>
      </c>
      <c r="B57" s="52">
        <v>120000000</v>
      </c>
    </row>
    <row r="58" spans="1:2" x14ac:dyDescent="0.2">
      <c r="A58" s="49" t="s">
        <v>93</v>
      </c>
      <c r="B58" s="52">
        <v>122000000</v>
      </c>
    </row>
    <row r="59" spans="1:2" x14ac:dyDescent="0.2">
      <c r="A59" s="49" t="s">
        <v>94</v>
      </c>
      <c r="B59" s="52">
        <v>124000000</v>
      </c>
    </row>
    <row r="60" spans="1:2" x14ac:dyDescent="0.2">
      <c r="A60" s="49" t="s">
        <v>95</v>
      </c>
      <c r="B60" s="52">
        <v>126000000</v>
      </c>
    </row>
    <row r="61" spans="1:2" x14ac:dyDescent="0.2">
      <c r="A61" s="49" t="s">
        <v>96</v>
      </c>
      <c r="B61" s="52">
        <v>128000000</v>
      </c>
    </row>
    <row r="62" spans="1:2" x14ac:dyDescent="0.2">
      <c r="A62" s="49" t="s">
        <v>97</v>
      </c>
      <c r="B62" s="52">
        <v>130000000</v>
      </c>
    </row>
    <row r="63" spans="1:2" x14ac:dyDescent="0.2">
      <c r="A63" s="49" t="s">
        <v>98</v>
      </c>
      <c r="B63" s="52">
        <v>132000000</v>
      </c>
    </row>
    <row r="64" spans="1:2" x14ac:dyDescent="0.2">
      <c r="A64" s="49" t="s">
        <v>99</v>
      </c>
      <c r="B64" s="52">
        <v>134000000</v>
      </c>
    </row>
    <row r="65" spans="1:3" x14ac:dyDescent="0.2">
      <c r="A65" s="49" t="s">
        <v>100</v>
      </c>
      <c r="B65" s="52">
        <v>136000000</v>
      </c>
    </row>
    <row r="66" spans="1:3" x14ac:dyDescent="0.2">
      <c r="A66" s="49" t="s">
        <v>101</v>
      </c>
      <c r="B66" s="52">
        <v>138000000</v>
      </c>
    </row>
    <row r="67" spans="1:3" x14ac:dyDescent="0.2">
      <c r="A67" s="49" t="s">
        <v>102</v>
      </c>
      <c r="B67" s="52">
        <v>140000000</v>
      </c>
    </row>
    <row r="68" spans="1:3" x14ac:dyDescent="0.2">
      <c r="A68" s="45" t="s">
        <v>103</v>
      </c>
      <c r="B68" s="52"/>
    </row>
    <row r="69" spans="1:3" x14ac:dyDescent="0.2">
      <c r="A69" s="49" t="s">
        <v>104</v>
      </c>
      <c r="B69" s="52">
        <v>142000000</v>
      </c>
    </row>
    <row r="70" spans="1:3" x14ac:dyDescent="0.2">
      <c r="A70" s="49" t="s">
        <v>105</v>
      </c>
      <c r="B70" s="52">
        <v>144000000</v>
      </c>
    </row>
    <row r="71" spans="1:3" x14ac:dyDescent="0.2">
      <c r="A71" s="49" t="s">
        <v>106</v>
      </c>
      <c r="B71" s="52">
        <v>146000000</v>
      </c>
    </row>
    <row r="72" spans="1:3" x14ac:dyDescent="0.2">
      <c r="A72" s="49" t="s">
        <v>107</v>
      </c>
      <c r="B72" s="52">
        <v>148000000</v>
      </c>
    </row>
    <row r="73" spans="1:3" x14ac:dyDescent="0.2">
      <c r="A73" s="49" t="s">
        <v>108</v>
      </c>
      <c r="B73" s="52">
        <v>150000000</v>
      </c>
    </row>
    <row r="74" spans="1:3" x14ac:dyDescent="0.2">
      <c r="A74" s="45" t="s">
        <v>69</v>
      </c>
      <c r="B74" s="50">
        <v>3426441341</v>
      </c>
    </row>
    <row r="77" spans="1:3" x14ac:dyDescent="0.2">
      <c r="A77" s="44" t="s">
        <v>61</v>
      </c>
      <c r="B77" t="s">
        <v>44</v>
      </c>
      <c r="C77" t="s">
        <v>114</v>
      </c>
    </row>
    <row r="78" spans="1:3" x14ac:dyDescent="0.2">
      <c r="A78" s="45" t="s">
        <v>76</v>
      </c>
      <c r="B78" s="58"/>
      <c r="C78" s="58"/>
    </row>
    <row r="79" spans="1:3" x14ac:dyDescent="0.2">
      <c r="A79" s="49" t="s">
        <v>77</v>
      </c>
      <c r="B79" s="51">
        <v>40000</v>
      </c>
      <c r="C79" s="51">
        <v>85071135.845376357</v>
      </c>
    </row>
    <row r="80" spans="1:3" x14ac:dyDescent="0.2">
      <c r="A80" s="49" t="s">
        <v>78</v>
      </c>
      <c r="B80" s="52">
        <v>4614028.0266666664</v>
      </c>
      <c r="C80" s="52">
        <v>85071135.845376357</v>
      </c>
    </row>
    <row r="81" spans="1:3" x14ac:dyDescent="0.2">
      <c r="A81" s="49" t="s">
        <v>79</v>
      </c>
      <c r="B81" s="52">
        <v>10788683.18</v>
      </c>
      <c r="C81" s="52">
        <v>85071135.845376357</v>
      </c>
    </row>
    <row r="82" spans="1:3" x14ac:dyDescent="0.2">
      <c r="A82" s="49" t="s">
        <v>80</v>
      </c>
      <c r="B82" s="52">
        <v>30347500</v>
      </c>
      <c r="C82" s="52">
        <v>85071135.845376357</v>
      </c>
    </row>
    <row r="83" spans="1:3" x14ac:dyDescent="0.2">
      <c r="A83" s="49" t="s">
        <v>81</v>
      </c>
      <c r="B83" s="52">
        <v>96515000</v>
      </c>
      <c r="C83" s="52">
        <v>85071135.845376357</v>
      </c>
    </row>
    <row r="84" spans="1:3" x14ac:dyDescent="0.2">
      <c r="A84" s="49" t="s">
        <v>82</v>
      </c>
      <c r="B84" s="52">
        <v>72000000</v>
      </c>
      <c r="C84" s="52">
        <v>85071135.845376357</v>
      </c>
    </row>
    <row r="85" spans="1:3" x14ac:dyDescent="0.2">
      <c r="A85" s="49" t="s">
        <v>83</v>
      </c>
      <c r="B85" s="52">
        <v>73440000</v>
      </c>
      <c r="C85" s="52">
        <v>85071135.845376357</v>
      </c>
    </row>
    <row r="86" spans="1:3" x14ac:dyDescent="0.2">
      <c r="A86" s="49" t="s">
        <v>84</v>
      </c>
      <c r="B86" s="52">
        <v>79040000</v>
      </c>
      <c r="C86" s="52">
        <v>85071135.845376357</v>
      </c>
    </row>
    <row r="87" spans="1:3" x14ac:dyDescent="0.2">
      <c r="A87" s="49" t="s">
        <v>85</v>
      </c>
      <c r="B87" s="52">
        <v>94340000</v>
      </c>
      <c r="C87" s="52">
        <v>85071135.845376357</v>
      </c>
    </row>
    <row r="88" spans="1:3" x14ac:dyDescent="0.2">
      <c r="A88" s="49" t="s">
        <v>86</v>
      </c>
      <c r="B88" s="52">
        <v>83160000</v>
      </c>
      <c r="C88" s="52">
        <v>85071135.845376357</v>
      </c>
    </row>
    <row r="89" spans="1:3" x14ac:dyDescent="0.2">
      <c r="A89" s="49" t="s">
        <v>87</v>
      </c>
      <c r="B89" s="52">
        <v>103400000</v>
      </c>
      <c r="C89" s="52">
        <v>85071135.845376357</v>
      </c>
    </row>
    <row r="90" spans="1:3" x14ac:dyDescent="0.2">
      <c r="A90" s="49" t="s">
        <v>88</v>
      </c>
      <c r="B90" s="52">
        <v>101920000</v>
      </c>
      <c r="C90" s="52">
        <v>85071135.845376357</v>
      </c>
    </row>
    <row r="91" spans="1:3" x14ac:dyDescent="0.2">
      <c r="A91" s="49" t="s">
        <v>89</v>
      </c>
      <c r="B91" s="52">
        <v>75240000</v>
      </c>
      <c r="C91" s="52">
        <v>85071135.845376357</v>
      </c>
    </row>
    <row r="92" spans="1:3" x14ac:dyDescent="0.2">
      <c r="A92" s="49" t="s">
        <v>90</v>
      </c>
      <c r="B92" s="52">
        <v>71920000</v>
      </c>
      <c r="C92" s="52">
        <v>85071135.845376357</v>
      </c>
    </row>
    <row r="93" spans="1:3" x14ac:dyDescent="0.2">
      <c r="A93" s="49" t="s">
        <v>91</v>
      </c>
      <c r="B93" s="52">
        <v>100300000</v>
      </c>
      <c r="C93" s="52">
        <v>85071135.845376357</v>
      </c>
    </row>
    <row r="94" spans="1:3" x14ac:dyDescent="0.2">
      <c r="A94" s="49" t="s">
        <v>92</v>
      </c>
      <c r="B94" s="52">
        <v>92400000</v>
      </c>
      <c r="C94" s="52">
        <v>85071135.845376357</v>
      </c>
    </row>
    <row r="95" spans="1:3" x14ac:dyDescent="0.2">
      <c r="A95" s="49" t="s">
        <v>93</v>
      </c>
      <c r="B95" s="52">
        <v>95160000</v>
      </c>
      <c r="C95" s="52">
        <v>85071135.845376357</v>
      </c>
    </row>
    <row r="96" spans="1:3" x14ac:dyDescent="0.2">
      <c r="A96" s="49" t="s">
        <v>94</v>
      </c>
      <c r="B96" s="52">
        <v>110360000</v>
      </c>
      <c r="C96" s="52">
        <v>85071135.845376357</v>
      </c>
    </row>
    <row r="97" spans="1:3" x14ac:dyDescent="0.2">
      <c r="A97" s="49" t="s">
        <v>95</v>
      </c>
      <c r="B97" s="52">
        <v>119700000</v>
      </c>
      <c r="C97" s="52">
        <v>85071135.845376357</v>
      </c>
    </row>
    <row r="98" spans="1:3" x14ac:dyDescent="0.2">
      <c r="A98" s="49" t="s">
        <v>96</v>
      </c>
      <c r="B98" s="52">
        <v>72960000</v>
      </c>
      <c r="C98" s="52">
        <v>85071135.845376357</v>
      </c>
    </row>
    <row r="99" spans="1:3" x14ac:dyDescent="0.2">
      <c r="A99" s="49" t="s">
        <v>97</v>
      </c>
      <c r="B99" s="52">
        <v>109200000</v>
      </c>
      <c r="C99" s="52">
        <v>85071135.845376357</v>
      </c>
    </row>
    <row r="100" spans="1:3" x14ac:dyDescent="0.2">
      <c r="A100" s="49" t="s">
        <v>98</v>
      </c>
      <c r="B100" s="52">
        <v>110880000</v>
      </c>
      <c r="C100" s="52">
        <v>85071135.845376357</v>
      </c>
    </row>
    <row r="101" spans="1:3" x14ac:dyDescent="0.2">
      <c r="A101" s="49" t="s">
        <v>99</v>
      </c>
      <c r="B101" s="52">
        <v>73700000</v>
      </c>
      <c r="C101" s="52">
        <v>85071135.845376357</v>
      </c>
    </row>
    <row r="102" spans="1:3" x14ac:dyDescent="0.2">
      <c r="A102" s="49" t="s">
        <v>100</v>
      </c>
      <c r="B102" s="52">
        <v>119680000</v>
      </c>
      <c r="C102" s="52">
        <v>85071135.845376357</v>
      </c>
    </row>
    <row r="103" spans="1:3" x14ac:dyDescent="0.2">
      <c r="A103" s="49" t="s">
        <v>101</v>
      </c>
      <c r="B103" s="52">
        <v>126960000</v>
      </c>
      <c r="C103" s="52">
        <v>85071135.845376357</v>
      </c>
    </row>
    <row r="104" spans="1:3" x14ac:dyDescent="0.2">
      <c r="A104" s="49" t="s">
        <v>102</v>
      </c>
      <c r="B104" s="52">
        <v>130200000</v>
      </c>
      <c r="C104" s="52">
        <v>85071135.845376357</v>
      </c>
    </row>
    <row r="105" spans="1:3" x14ac:dyDescent="0.2">
      <c r="A105" s="45" t="s">
        <v>103</v>
      </c>
      <c r="B105" s="52"/>
      <c r="C105" s="52"/>
    </row>
    <row r="106" spans="1:3" x14ac:dyDescent="0.2">
      <c r="A106" s="49" t="s">
        <v>104</v>
      </c>
      <c r="B106" s="52">
        <v>117860000</v>
      </c>
      <c r="C106" s="52">
        <v>85071135.845376357</v>
      </c>
    </row>
    <row r="107" spans="1:3" x14ac:dyDescent="0.2">
      <c r="A107" s="49" t="s">
        <v>105</v>
      </c>
      <c r="B107" s="52">
        <v>100800000</v>
      </c>
      <c r="C107" s="52">
        <v>85071135.845376357</v>
      </c>
    </row>
    <row r="108" spans="1:3" x14ac:dyDescent="0.2">
      <c r="A108" s="49" t="s">
        <v>106</v>
      </c>
      <c r="B108" s="52">
        <v>87600000</v>
      </c>
      <c r="C108" s="52">
        <v>85071135.845376357</v>
      </c>
    </row>
    <row r="109" spans="1:3" x14ac:dyDescent="0.2">
      <c r="A109" s="49" t="s">
        <v>107</v>
      </c>
      <c r="B109" s="52">
        <v>97680000</v>
      </c>
      <c r="C109" s="52">
        <v>85071135.845376357</v>
      </c>
    </row>
    <row r="110" spans="1:3" x14ac:dyDescent="0.2">
      <c r="A110" s="49" t="s">
        <v>108</v>
      </c>
      <c r="B110" s="52">
        <v>75000000</v>
      </c>
      <c r="C110" s="52">
        <v>85071135.845376357</v>
      </c>
    </row>
    <row r="111" spans="1:3" x14ac:dyDescent="0.2">
      <c r="A111" s="45" t="s">
        <v>69</v>
      </c>
      <c r="B111" s="50">
        <v>2637205211.2066669</v>
      </c>
      <c r="C111" s="50">
        <v>2637205211.2066665</v>
      </c>
    </row>
    <row r="113" spans="1:3" x14ac:dyDescent="0.2">
      <c r="A113" s="44" t="s">
        <v>61</v>
      </c>
      <c r="B113" t="s">
        <v>70</v>
      </c>
      <c r="C113" t="s">
        <v>110</v>
      </c>
    </row>
    <row r="114" spans="1:3" x14ac:dyDescent="0.2">
      <c r="A114" s="45" t="s">
        <v>76</v>
      </c>
      <c r="B114" s="58"/>
      <c r="C114" s="58"/>
    </row>
    <row r="115" spans="1:3" x14ac:dyDescent="0.2">
      <c r="A115" s="49" t="s">
        <v>77</v>
      </c>
      <c r="B115" s="58">
        <v>358</v>
      </c>
      <c r="C115" s="58">
        <v>318.16129032258067</v>
      </c>
    </row>
    <row r="116" spans="1:3" x14ac:dyDescent="0.2">
      <c r="A116" s="49" t="s">
        <v>78</v>
      </c>
      <c r="B116" s="58">
        <v>227</v>
      </c>
      <c r="C116" s="58">
        <v>318.16129032258067</v>
      </c>
    </row>
    <row r="117" spans="1:3" x14ac:dyDescent="0.2">
      <c r="A117" s="49" t="s">
        <v>79</v>
      </c>
      <c r="B117" s="58">
        <v>361</v>
      </c>
      <c r="C117" s="58">
        <v>318.16129032258067</v>
      </c>
    </row>
    <row r="118" spans="1:3" x14ac:dyDescent="0.2">
      <c r="A118" s="49" t="s">
        <v>80</v>
      </c>
      <c r="B118" s="58">
        <v>537</v>
      </c>
      <c r="C118" s="58">
        <v>318.16129032258067</v>
      </c>
    </row>
    <row r="119" spans="1:3" x14ac:dyDescent="0.2">
      <c r="A119" s="49" t="s">
        <v>81</v>
      </c>
      <c r="B119" s="58">
        <v>524</v>
      </c>
      <c r="C119" s="58">
        <v>318.16129032258067</v>
      </c>
    </row>
    <row r="120" spans="1:3" x14ac:dyDescent="0.2">
      <c r="A120" s="49" t="s">
        <v>82</v>
      </c>
      <c r="B120" s="58">
        <v>231</v>
      </c>
      <c r="C120" s="58">
        <v>318.16129032258067</v>
      </c>
    </row>
    <row r="121" spans="1:3" x14ac:dyDescent="0.2">
      <c r="A121" s="49" t="s">
        <v>83</v>
      </c>
      <c r="B121" s="58">
        <v>516</v>
      </c>
      <c r="C121" s="58">
        <v>318.16129032258067</v>
      </c>
    </row>
    <row r="122" spans="1:3" x14ac:dyDescent="0.2">
      <c r="A122" s="49" t="s">
        <v>84</v>
      </c>
      <c r="B122" s="58">
        <v>256</v>
      </c>
      <c r="C122" s="58">
        <v>318.16129032258067</v>
      </c>
    </row>
    <row r="123" spans="1:3" x14ac:dyDescent="0.2">
      <c r="A123" s="49" t="s">
        <v>85</v>
      </c>
      <c r="B123" s="58">
        <v>326</v>
      </c>
      <c r="C123" s="58">
        <v>318.16129032258067</v>
      </c>
    </row>
    <row r="124" spans="1:3" x14ac:dyDescent="0.2">
      <c r="A124" s="49" t="s">
        <v>86</v>
      </c>
      <c r="B124" s="58">
        <v>207</v>
      </c>
      <c r="C124" s="58">
        <v>318.16129032258067</v>
      </c>
    </row>
    <row r="125" spans="1:3" x14ac:dyDescent="0.2">
      <c r="A125" s="49" t="s">
        <v>87</v>
      </c>
      <c r="B125" s="58">
        <v>483</v>
      </c>
      <c r="C125" s="58">
        <v>318.16129032258067</v>
      </c>
    </row>
    <row r="126" spans="1:3" x14ac:dyDescent="0.2">
      <c r="A126" s="49" t="s">
        <v>88</v>
      </c>
      <c r="B126" s="58">
        <v>193</v>
      </c>
      <c r="C126" s="58">
        <v>318.16129032258067</v>
      </c>
    </row>
    <row r="127" spans="1:3" x14ac:dyDescent="0.2">
      <c r="A127" s="49" t="s">
        <v>89</v>
      </c>
      <c r="B127" s="58">
        <v>429</v>
      </c>
      <c r="C127" s="58">
        <v>318.16129032258067</v>
      </c>
    </row>
    <row r="128" spans="1:3" x14ac:dyDescent="0.2">
      <c r="A128" s="49" t="s">
        <v>90</v>
      </c>
      <c r="B128" s="58">
        <v>128</v>
      </c>
      <c r="C128" s="58">
        <v>318.16129032258067</v>
      </c>
    </row>
    <row r="129" spans="1:3" x14ac:dyDescent="0.2">
      <c r="A129" s="49" t="s">
        <v>91</v>
      </c>
      <c r="B129" s="58">
        <v>171</v>
      </c>
      <c r="C129" s="58">
        <v>318.16129032258067</v>
      </c>
    </row>
    <row r="130" spans="1:3" x14ac:dyDescent="0.2">
      <c r="A130" s="49" t="s">
        <v>92</v>
      </c>
      <c r="B130" s="58">
        <v>441</v>
      </c>
      <c r="C130" s="58">
        <v>318.16129032258067</v>
      </c>
    </row>
    <row r="131" spans="1:3" x14ac:dyDescent="0.2">
      <c r="A131" s="49" t="s">
        <v>93</v>
      </c>
      <c r="B131" s="58">
        <v>294</v>
      </c>
      <c r="C131" s="58">
        <v>318.16129032258067</v>
      </c>
    </row>
    <row r="132" spans="1:3" x14ac:dyDescent="0.2">
      <c r="A132" s="49" t="s">
        <v>94</v>
      </c>
      <c r="B132" s="58">
        <v>131</v>
      </c>
      <c r="C132" s="58">
        <v>318.16129032258067</v>
      </c>
    </row>
    <row r="133" spans="1:3" x14ac:dyDescent="0.2">
      <c r="A133" s="49" t="s">
        <v>95</v>
      </c>
      <c r="B133" s="58">
        <v>248</v>
      </c>
      <c r="C133" s="58">
        <v>318.16129032258067</v>
      </c>
    </row>
    <row r="134" spans="1:3" x14ac:dyDescent="0.2">
      <c r="A134" s="49" t="s">
        <v>96</v>
      </c>
      <c r="B134" s="58">
        <v>485</v>
      </c>
      <c r="C134" s="58">
        <v>318.16129032258067</v>
      </c>
    </row>
    <row r="135" spans="1:3" x14ac:dyDescent="0.2">
      <c r="A135" s="49" t="s">
        <v>97</v>
      </c>
      <c r="B135" s="58">
        <v>368</v>
      </c>
      <c r="C135" s="58">
        <v>318.16129032258067</v>
      </c>
    </row>
    <row r="136" spans="1:3" x14ac:dyDescent="0.2">
      <c r="A136" s="49" t="s">
        <v>98</v>
      </c>
      <c r="B136" s="58">
        <v>412</v>
      </c>
      <c r="C136" s="58">
        <v>318.16129032258067</v>
      </c>
    </row>
    <row r="137" spans="1:3" x14ac:dyDescent="0.2">
      <c r="A137" s="49" t="s">
        <v>99</v>
      </c>
      <c r="B137" s="58">
        <v>406</v>
      </c>
      <c r="C137" s="58">
        <v>318.16129032258067</v>
      </c>
    </row>
    <row r="138" spans="1:3" x14ac:dyDescent="0.2">
      <c r="A138" s="49" t="s">
        <v>100</v>
      </c>
      <c r="B138" s="58">
        <v>186</v>
      </c>
      <c r="C138" s="58">
        <v>318.16129032258067</v>
      </c>
    </row>
    <row r="139" spans="1:3" x14ac:dyDescent="0.2">
      <c r="A139" s="49" t="s">
        <v>101</v>
      </c>
      <c r="B139" s="58">
        <v>263</v>
      </c>
      <c r="C139" s="58">
        <v>318.16129032258067</v>
      </c>
    </row>
    <row r="140" spans="1:3" x14ac:dyDescent="0.2">
      <c r="A140" s="49" t="s">
        <v>102</v>
      </c>
      <c r="B140" s="58">
        <v>244</v>
      </c>
      <c r="C140" s="58">
        <v>318.16129032258067</v>
      </c>
    </row>
    <row r="141" spans="1:3" x14ac:dyDescent="0.2">
      <c r="A141" s="45" t="s">
        <v>103</v>
      </c>
      <c r="B141" s="58"/>
      <c r="C141" s="58"/>
    </row>
    <row r="142" spans="1:3" x14ac:dyDescent="0.2">
      <c r="A142" s="49" t="s">
        <v>104</v>
      </c>
      <c r="B142" s="58">
        <v>123</v>
      </c>
      <c r="C142" s="58">
        <v>318.16129032258067</v>
      </c>
    </row>
    <row r="143" spans="1:3" x14ac:dyDescent="0.2">
      <c r="A143" s="49" t="s">
        <v>105</v>
      </c>
      <c r="B143" s="58">
        <v>383</v>
      </c>
      <c r="C143" s="58">
        <v>318.16129032258067</v>
      </c>
    </row>
    <row r="144" spans="1:3" x14ac:dyDescent="0.2">
      <c r="A144" s="49" t="s">
        <v>106</v>
      </c>
      <c r="B144" s="58">
        <v>510</v>
      </c>
      <c r="C144" s="58">
        <v>318.16129032258067</v>
      </c>
    </row>
    <row r="145" spans="1:3" x14ac:dyDescent="0.2">
      <c r="A145" s="49" t="s">
        <v>107</v>
      </c>
      <c r="B145" s="58">
        <v>135</v>
      </c>
      <c r="C145" s="58">
        <v>318.16129032258067</v>
      </c>
    </row>
    <row r="146" spans="1:3" x14ac:dyDescent="0.2">
      <c r="A146" s="49" t="s">
        <v>108</v>
      </c>
      <c r="B146" s="58">
        <v>287</v>
      </c>
      <c r="C146" s="58">
        <v>318.16129032258067</v>
      </c>
    </row>
    <row r="147" spans="1:3" x14ac:dyDescent="0.2">
      <c r="A147" s="45" t="s">
        <v>69</v>
      </c>
      <c r="B147" s="58">
        <v>9863</v>
      </c>
      <c r="C147" s="58">
        <v>9863.0000000000018</v>
      </c>
    </row>
    <row r="150" spans="1:3" x14ac:dyDescent="0.2">
      <c r="A150" s="44" t="s">
        <v>61</v>
      </c>
      <c r="B150" t="s">
        <v>111</v>
      </c>
      <c r="C150" t="s">
        <v>115</v>
      </c>
    </row>
    <row r="151" spans="1:3" x14ac:dyDescent="0.2">
      <c r="A151" s="45" t="s">
        <v>76</v>
      </c>
      <c r="B151" s="58"/>
      <c r="C151" s="58"/>
    </row>
    <row r="152" spans="1:3" x14ac:dyDescent="0.2">
      <c r="A152" s="49" t="s">
        <v>77</v>
      </c>
      <c r="B152" s="50">
        <v>98345675456.400009</v>
      </c>
      <c r="C152" s="50">
        <v>126104535464.25485</v>
      </c>
    </row>
    <row r="153" spans="1:3" x14ac:dyDescent="0.2">
      <c r="A153" s="49" t="s">
        <v>78</v>
      </c>
      <c r="B153" s="50">
        <v>93428391683.580002</v>
      </c>
      <c r="C153" s="50">
        <v>126104535464.25485</v>
      </c>
    </row>
    <row r="154" spans="1:3" x14ac:dyDescent="0.2">
      <c r="A154" s="49" t="s">
        <v>79</v>
      </c>
      <c r="B154" s="50">
        <v>96378761947.272003</v>
      </c>
      <c r="C154" s="50">
        <v>126104535464.25485</v>
      </c>
    </row>
    <row r="155" spans="1:3" x14ac:dyDescent="0.2">
      <c r="A155" s="49" t="s">
        <v>80</v>
      </c>
      <c r="B155" s="50">
        <v>90478021419.888</v>
      </c>
      <c r="C155" s="50">
        <v>126104535464.25485</v>
      </c>
    </row>
    <row r="156" spans="1:3" x14ac:dyDescent="0.2">
      <c r="A156" s="49" t="s">
        <v>81</v>
      </c>
      <c r="B156" s="50">
        <v>103262959229.22</v>
      </c>
      <c r="C156" s="50">
        <v>126104535464.25485</v>
      </c>
    </row>
    <row r="157" spans="1:3" x14ac:dyDescent="0.2">
      <c r="A157" s="49" t="s">
        <v>82</v>
      </c>
      <c r="B157" s="50">
        <v>78676540365.119995</v>
      </c>
      <c r="C157" s="50">
        <v>126104535464.25485</v>
      </c>
    </row>
    <row r="158" spans="1:3" x14ac:dyDescent="0.2">
      <c r="A158" s="49" t="s">
        <v>83</v>
      </c>
      <c r="B158" s="50">
        <v>83593824137.940002</v>
      </c>
      <c r="C158" s="50">
        <v>126104535464.25485</v>
      </c>
    </row>
    <row r="159" spans="1:3" x14ac:dyDescent="0.2">
      <c r="A159" s="49" t="s">
        <v>84</v>
      </c>
      <c r="B159" s="50">
        <v>88511107910.759995</v>
      </c>
      <c r="C159" s="50">
        <v>126104535464.25485</v>
      </c>
    </row>
    <row r="160" spans="1:3" x14ac:dyDescent="0.2">
      <c r="A160" s="49" t="s">
        <v>85</v>
      </c>
      <c r="B160" s="50">
        <v>93428391683.580002</v>
      </c>
      <c r="C160" s="50">
        <v>126104535464.25485</v>
      </c>
    </row>
    <row r="161" spans="1:3" x14ac:dyDescent="0.2">
      <c r="A161" s="49" t="s">
        <v>86</v>
      </c>
      <c r="B161" s="50">
        <v>113097526774.86</v>
      </c>
      <c r="C161" s="50">
        <v>126104535464.25485</v>
      </c>
    </row>
    <row r="162" spans="1:3" x14ac:dyDescent="0.2">
      <c r="A162" s="49" t="s">
        <v>87</v>
      </c>
      <c r="B162" s="50">
        <v>127849378093.32001</v>
      </c>
      <c r="C162" s="50">
        <v>126104535464.25485</v>
      </c>
    </row>
    <row r="163" spans="1:3" x14ac:dyDescent="0.2">
      <c r="A163" s="49" t="s">
        <v>88</v>
      </c>
      <c r="B163" s="50">
        <v>118014810547.68001</v>
      </c>
      <c r="C163" s="50">
        <v>126104535464.25485</v>
      </c>
    </row>
    <row r="164" spans="1:3" x14ac:dyDescent="0.2">
      <c r="A164" s="49" t="s">
        <v>89</v>
      </c>
      <c r="B164" s="50">
        <v>113097526774.86</v>
      </c>
      <c r="C164" s="50">
        <v>126104535464.25485</v>
      </c>
    </row>
    <row r="165" spans="1:3" x14ac:dyDescent="0.2">
      <c r="A165" s="49" t="s">
        <v>90</v>
      </c>
      <c r="B165" s="50">
        <v>108180243002.04001</v>
      </c>
      <c r="C165" s="50">
        <v>126104535464.25485</v>
      </c>
    </row>
    <row r="166" spans="1:3" x14ac:dyDescent="0.2">
      <c r="A166" s="49" t="s">
        <v>91</v>
      </c>
      <c r="B166" s="50">
        <v>103262959229.22</v>
      </c>
      <c r="C166" s="50">
        <v>126104535464.25485</v>
      </c>
    </row>
    <row r="167" spans="1:3" x14ac:dyDescent="0.2">
      <c r="A167" s="49" t="s">
        <v>92</v>
      </c>
      <c r="B167" s="50">
        <v>113097526774.86</v>
      </c>
      <c r="C167" s="50">
        <v>126104535464.25485</v>
      </c>
    </row>
    <row r="168" spans="1:3" x14ac:dyDescent="0.2">
      <c r="A168" s="49" t="s">
        <v>93</v>
      </c>
      <c r="B168" s="50">
        <v>118014810547.68001</v>
      </c>
      <c r="C168" s="50">
        <v>126104535464.25485</v>
      </c>
    </row>
    <row r="169" spans="1:3" x14ac:dyDescent="0.2">
      <c r="A169" s="49" t="s">
        <v>94</v>
      </c>
      <c r="B169" s="50">
        <v>122932094320.5</v>
      </c>
      <c r="C169" s="50">
        <v>126104535464.25485</v>
      </c>
    </row>
    <row r="170" spans="1:3" x14ac:dyDescent="0.2">
      <c r="A170" s="49" t="s">
        <v>95</v>
      </c>
      <c r="B170" s="50">
        <v>127849378093.32001</v>
      </c>
      <c r="C170" s="50">
        <v>126104535464.25485</v>
      </c>
    </row>
    <row r="171" spans="1:3" x14ac:dyDescent="0.2">
      <c r="A171" s="49" t="s">
        <v>96</v>
      </c>
      <c r="B171" s="50">
        <v>132766661866.14</v>
      </c>
      <c r="C171" s="50">
        <v>126104535464.25485</v>
      </c>
    </row>
    <row r="172" spans="1:3" x14ac:dyDescent="0.2">
      <c r="A172" s="49" t="s">
        <v>97</v>
      </c>
      <c r="B172" s="50">
        <v>137683945638.95999</v>
      </c>
      <c r="C172" s="50">
        <v>126104535464.25485</v>
      </c>
    </row>
    <row r="173" spans="1:3" x14ac:dyDescent="0.2">
      <c r="A173" s="49" t="s">
        <v>98</v>
      </c>
      <c r="B173" s="50">
        <v>142601229411.78</v>
      </c>
      <c r="C173" s="50">
        <v>126104535464.25485</v>
      </c>
    </row>
    <row r="174" spans="1:3" x14ac:dyDescent="0.2">
      <c r="A174" s="49" t="s">
        <v>99</v>
      </c>
      <c r="B174" s="50">
        <v>147518513184.60001</v>
      </c>
      <c r="C174" s="50">
        <v>126104535464.25485</v>
      </c>
    </row>
    <row r="175" spans="1:3" x14ac:dyDescent="0.2">
      <c r="A175" s="49" t="s">
        <v>100</v>
      </c>
      <c r="B175" s="50">
        <v>152435796957.42001</v>
      </c>
      <c r="C175" s="50">
        <v>126104535464.25485</v>
      </c>
    </row>
    <row r="176" spans="1:3" x14ac:dyDescent="0.2">
      <c r="A176" s="49" t="s">
        <v>101</v>
      </c>
      <c r="B176" s="50">
        <v>157353080730.23999</v>
      </c>
      <c r="C176" s="50">
        <v>126104535464.25485</v>
      </c>
    </row>
    <row r="177" spans="1:6" x14ac:dyDescent="0.2">
      <c r="A177" s="49" t="s">
        <v>102</v>
      </c>
      <c r="B177" s="50">
        <v>162270364503.06</v>
      </c>
      <c r="C177" s="50">
        <v>126104535464.25485</v>
      </c>
    </row>
    <row r="178" spans="1:6" x14ac:dyDescent="0.2">
      <c r="A178" s="45" t="s">
        <v>103</v>
      </c>
      <c r="B178" s="50"/>
      <c r="C178" s="50"/>
    </row>
    <row r="179" spans="1:6" x14ac:dyDescent="0.2">
      <c r="A179" s="49" t="s">
        <v>104</v>
      </c>
      <c r="B179" s="50">
        <v>167187648275.88</v>
      </c>
      <c r="C179" s="50">
        <v>126104535464.25485</v>
      </c>
    </row>
    <row r="180" spans="1:6" x14ac:dyDescent="0.2">
      <c r="A180" s="49" t="s">
        <v>105</v>
      </c>
      <c r="B180" s="50">
        <v>172104932048.70001</v>
      </c>
      <c r="C180" s="50">
        <v>126104535464.25485</v>
      </c>
    </row>
    <row r="181" spans="1:6" x14ac:dyDescent="0.2">
      <c r="A181" s="49" t="s">
        <v>106</v>
      </c>
      <c r="B181" s="50">
        <v>177022215821.51999</v>
      </c>
      <c r="C181" s="50">
        <v>126104535464.25485</v>
      </c>
    </row>
    <row r="182" spans="1:6" x14ac:dyDescent="0.2">
      <c r="A182" s="49" t="s">
        <v>107</v>
      </c>
      <c r="B182" s="50">
        <v>181939499594.34</v>
      </c>
      <c r="C182" s="50">
        <v>126104535464.25485</v>
      </c>
    </row>
    <row r="183" spans="1:6" x14ac:dyDescent="0.2">
      <c r="A183" s="49" t="s">
        <v>108</v>
      </c>
      <c r="B183" s="50">
        <v>186856783367.16</v>
      </c>
      <c r="C183" s="50">
        <v>126104535464.25485</v>
      </c>
    </row>
    <row r="184" spans="1:6" x14ac:dyDescent="0.2">
      <c r="A184" s="45" t="s">
        <v>69</v>
      </c>
      <c r="B184" s="58">
        <v>3909240599391.9004</v>
      </c>
      <c r="C184" s="58">
        <v>3909240599391.9009</v>
      </c>
    </row>
    <row r="188" spans="1:6" x14ac:dyDescent="0.2">
      <c r="A188" s="44" t="s">
        <v>61</v>
      </c>
      <c r="B188" t="s">
        <v>71</v>
      </c>
      <c r="C188" t="s">
        <v>51</v>
      </c>
      <c r="E188" s="31"/>
      <c r="F188" s="31"/>
    </row>
    <row r="189" spans="1:6" x14ac:dyDescent="0.2">
      <c r="A189" s="45" t="s">
        <v>76</v>
      </c>
      <c r="B189" s="58"/>
      <c r="C189" s="58"/>
      <c r="E189" s="59"/>
      <c r="F189" s="59"/>
    </row>
    <row r="190" spans="1:6" x14ac:dyDescent="0.2">
      <c r="A190" s="49" t="s">
        <v>77</v>
      </c>
      <c r="B190" s="58">
        <v>29505</v>
      </c>
      <c r="C190" s="58">
        <v>7432</v>
      </c>
      <c r="E190" s="59"/>
      <c r="F190" s="59"/>
    </row>
    <row r="191" spans="1:6" x14ac:dyDescent="0.2">
      <c r="A191" s="49" t="s">
        <v>78</v>
      </c>
      <c r="B191" s="58">
        <v>31567</v>
      </c>
      <c r="C191" s="58">
        <v>12576</v>
      </c>
      <c r="E191" s="59"/>
      <c r="F191" s="59"/>
    </row>
    <row r="192" spans="1:6" x14ac:dyDescent="0.2">
      <c r="A192" s="49" t="s">
        <v>79</v>
      </c>
      <c r="B192" s="58">
        <v>80350</v>
      </c>
      <c r="C192" s="58">
        <v>39283</v>
      </c>
      <c r="E192" s="59"/>
      <c r="F192" s="59"/>
    </row>
    <row r="193" spans="1:6" x14ac:dyDescent="0.2">
      <c r="A193" s="49" t="s">
        <v>80</v>
      </c>
      <c r="B193" s="58">
        <v>24649</v>
      </c>
      <c r="C193" s="58">
        <v>3310</v>
      </c>
      <c r="E193" s="59"/>
      <c r="F193" s="59"/>
    </row>
    <row r="194" spans="1:6" x14ac:dyDescent="0.2">
      <c r="A194" s="49" t="s">
        <v>81</v>
      </c>
      <c r="B194" s="58">
        <v>83462</v>
      </c>
      <c r="C194" s="58">
        <v>30473</v>
      </c>
      <c r="E194" s="59"/>
      <c r="F194" s="59"/>
    </row>
    <row r="195" spans="1:6" x14ac:dyDescent="0.2">
      <c r="A195" s="49" t="s">
        <v>82</v>
      </c>
      <c r="B195" s="58">
        <v>86094</v>
      </c>
      <c r="C195" s="58">
        <v>43380</v>
      </c>
      <c r="E195" s="59"/>
      <c r="F195" s="59"/>
    </row>
    <row r="196" spans="1:6" x14ac:dyDescent="0.2">
      <c r="A196" s="49" t="s">
        <v>83</v>
      </c>
      <c r="B196" s="58">
        <v>22757</v>
      </c>
      <c r="C196" s="58">
        <v>31091</v>
      </c>
      <c r="E196" s="59"/>
      <c r="F196" s="59"/>
    </row>
    <row r="197" spans="1:6" x14ac:dyDescent="0.2">
      <c r="A197" s="49" t="s">
        <v>84</v>
      </c>
      <c r="B197" s="58">
        <v>86873</v>
      </c>
      <c r="C197" s="58">
        <v>25953</v>
      </c>
      <c r="E197" s="59"/>
      <c r="F197" s="59"/>
    </row>
    <row r="198" spans="1:6" x14ac:dyDescent="0.2">
      <c r="A198" s="49" t="s">
        <v>85</v>
      </c>
      <c r="B198" s="58">
        <v>39677</v>
      </c>
      <c r="C198" s="58">
        <v>28581</v>
      </c>
      <c r="E198" s="59"/>
      <c r="F198" s="59"/>
    </row>
    <row r="199" spans="1:6" x14ac:dyDescent="0.2">
      <c r="A199" s="49" t="s">
        <v>86</v>
      </c>
      <c r="B199" s="58">
        <v>7047</v>
      </c>
      <c r="C199" s="58">
        <v>27221</v>
      </c>
      <c r="E199" s="59"/>
      <c r="F199" s="59"/>
    </row>
    <row r="200" spans="1:6" x14ac:dyDescent="0.2">
      <c r="A200" s="49" t="s">
        <v>87</v>
      </c>
      <c r="B200" s="58">
        <v>93022</v>
      </c>
      <c r="C200" s="58">
        <v>49458</v>
      </c>
      <c r="E200" s="59"/>
      <c r="F200" s="59"/>
    </row>
    <row r="201" spans="1:6" x14ac:dyDescent="0.2">
      <c r="A201" s="49" t="s">
        <v>88</v>
      </c>
      <c r="B201" s="58">
        <v>78103</v>
      </c>
      <c r="C201" s="58">
        <v>23053</v>
      </c>
      <c r="E201" s="59"/>
      <c r="F201" s="59"/>
    </row>
    <row r="202" spans="1:6" x14ac:dyDescent="0.2">
      <c r="A202" s="49" t="s">
        <v>89</v>
      </c>
      <c r="B202" s="58">
        <v>34440</v>
      </c>
      <c r="C202" s="58">
        <v>6350</v>
      </c>
      <c r="E202" s="59"/>
      <c r="F202" s="59"/>
    </row>
    <row r="203" spans="1:6" x14ac:dyDescent="0.2">
      <c r="A203" s="49" t="s">
        <v>90</v>
      </c>
      <c r="B203" s="58">
        <v>46365</v>
      </c>
      <c r="C203" s="58">
        <v>34336</v>
      </c>
      <c r="E203" s="59"/>
      <c r="F203" s="59"/>
    </row>
    <row r="204" spans="1:6" x14ac:dyDescent="0.2">
      <c r="A204" s="49" t="s">
        <v>91</v>
      </c>
      <c r="B204" s="58">
        <v>15480</v>
      </c>
      <c r="C204" s="58">
        <v>27989</v>
      </c>
      <c r="E204" s="59"/>
      <c r="F204" s="59"/>
    </row>
    <row r="205" spans="1:6" x14ac:dyDescent="0.2">
      <c r="A205" s="49" t="s">
        <v>92</v>
      </c>
      <c r="B205" s="58">
        <v>78363</v>
      </c>
      <c r="C205" s="58">
        <v>30091</v>
      </c>
      <c r="E205" s="59"/>
      <c r="F205" s="59"/>
    </row>
    <row r="206" spans="1:6" x14ac:dyDescent="0.2">
      <c r="A206" s="49" t="s">
        <v>93</v>
      </c>
      <c r="B206" s="58">
        <v>4248</v>
      </c>
      <c r="C206" s="58">
        <v>47551</v>
      </c>
      <c r="E206" s="59"/>
      <c r="F206" s="59"/>
    </row>
    <row r="207" spans="1:6" x14ac:dyDescent="0.2">
      <c r="A207" s="49" t="s">
        <v>94</v>
      </c>
      <c r="B207" s="58">
        <v>1962</v>
      </c>
      <c r="C207" s="58">
        <v>445</v>
      </c>
      <c r="E207" s="59"/>
      <c r="F207" s="59"/>
    </row>
    <row r="208" spans="1:6" x14ac:dyDescent="0.2">
      <c r="A208" s="49" t="s">
        <v>95</v>
      </c>
      <c r="B208" s="58">
        <v>28916</v>
      </c>
      <c r="C208" s="58">
        <v>26879</v>
      </c>
      <c r="E208" s="59"/>
      <c r="F208" s="59"/>
    </row>
    <row r="209" spans="1:6" x14ac:dyDescent="0.2">
      <c r="A209" s="49" t="s">
        <v>96</v>
      </c>
      <c r="B209" s="58">
        <v>11495</v>
      </c>
      <c r="C209" s="58">
        <v>47338</v>
      </c>
      <c r="E209" s="59"/>
      <c r="F209" s="59"/>
    </row>
    <row r="210" spans="1:6" x14ac:dyDescent="0.2">
      <c r="A210" s="49" t="s">
        <v>97</v>
      </c>
      <c r="B210" s="58">
        <v>55335</v>
      </c>
      <c r="C210" s="58">
        <v>4096</v>
      </c>
      <c r="E210" s="59"/>
      <c r="F210" s="59"/>
    </row>
    <row r="211" spans="1:6" x14ac:dyDescent="0.2">
      <c r="A211" s="49" t="s">
        <v>98</v>
      </c>
      <c r="B211" s="58">
        <v>73044</v>
      </c>
      <c r="C211" s="58">
        <v>32820</v>
      </c>
      <c r="E211" s="59"/>
      <c r="F211" s="59"/>
    </row>
    <row r="212" spans="1:6" x14ac:dyDescent="0.2">
      <c r="A212" s="49" t="s">
        <v>99</v>
      </c>
      <c r="B212" s="58">
        <v>78732</v>
      </c>
      <c r="C212" s="58">
        <v>48764</v>
      </c>
      <c r="E212" s="59"/>
      <c r="F212" s="59"/>
    </row>
    <row r="213" spans="1:6" x14ac:dyDescent="0.2">
      <c r="A213" s="49" t="s">
        <v>100</v>
      </c>
      <c r="B213" s="58">
        <v>30195</v>
      </c>
      <c r="C213" s="58">
        <v>17717</v>
      </c>
      <c r="E213" s="59"/>
      <c r="F213" s="59"/>
    </row>
    <row r="214" spans="1:6" x14ac:dyDescent="0.2">
      <c r="A214" s="49" t="s">
        <v>101</v>
      </c>
      <c r="B214" s="58">
        <v>79401</v>
      </c>
      <c r="C214" s="58">
        <v>18493</v>
      </c>
      <c r="E214" s="59"/>
      <c r="F214" s="59"/>
    </row>
    <row r="215" spans="1:6" x14ac:dyDescent="0.2">
      <c r="A215" s="49" t="s">
        <v>102</v>
      </c>
      <c r="B215" s="58">
        <v>8645</v>
      </c>
      <c r="C215" s="58">
        <v>15944</v>
      </c>
      <c r="E215" s="59"/>
      <c r="F215" s="59"/>
    </row>
    <row r="216" spans="1:6" x14ac:dyDescent="0.2">
      <c r="A216" s="45" t="s">
        <v>103</v>
      </c>
      <c r="B216" s="58"/>
      <c r="C216" s="58"/>
      <c r="E216" s="59"/>
      <c r="F216" s="59"/>
    </row>
    <row r="217" spans="1:6" x14ac:dyDescent="0.2">
      <c r="A217" s="49" t="s">
        <v>104</v>
      </c>
      <c r="B217" s="58">
        <v>81708</v>
      </c>
      <c r="C217" s="58">
        <v>20312</v>
      </c>
      <c r="E217" s="59"/>
      <c r="F217" s="59"/>
    </row>
    <row r="218" spans="1:6" x14ac:dyDescent="0.2">
      <c r="A218" s="49" t="s">
        <v>105</v>
      </c>
      <c r="B218" s="58">
        <v>48229</v>
      </c>
      <c r="C218" s="58">
        <v>47034</v>
      </c>
      <c r="E218" s="59"/>
      <c r="F218" s="59"/>
    </row>
    <row r="219" spans="1:6" x14ac:dyDescent="0.2">
      <c r="A219" s="49" t="s">
        <v>106</v>
      </c>
      <c r="B219" s="58">
        <v>20005</v>
      </c>
      <c r="C219" s="58">
        <v>48308</v>
      </c>
      <c r="E219" s="59"/>
      <c r="F219" s="59"/>
    </row>
    <row r="220" spans="1:6" x14ac:dyDescent="0.2">
      <c r="A220" s="49" t="s">
        <v>107</v>
      </c>
      <c r="B220" s="58">
        <v>96699</v>
      </c>
      <c r="C220" s="58">
        <v>35378</v>
      </c>
    </row>
    <row r="221" spans="1:6" x14ac:dyDescent="0.2">
      <c r="A221" s="49" t="s">
        <v>108</v>
      </c>
      <c r="B221" s="58">
        <v>66909</v>
      </c>
      <c r="C221" s="58">
        <v>40635</v>
      </c>
    </row>
    <row r="222" spans="1:6" x14ac:dyDescent="0.2">
      <c r="A222" s="45" t="s">
        <v>69</v>
      </c>
      <c r="B222" s="58">
        <v>1523277</v>
      </c>
      <c r="C222" s="58">
        <v>872291</v>
      </c>
    </row>
  </sheetData>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3A1D-664B-46B9-A3EF-0DEB8CBBF53B}">
  <dimension ref="C1:R31"/>
  <sheetViews>
    <sheetView tabSelected="1" zoomScale="80" zoomScaleNormal="80" workbookViewId="0">
      <selection activeCell="X13" sqref="X13"/>
    </sheetView>
  </sheetViews>
  <sheetFormatPr defaultRowHeight="12.75" x14ac:dyDescent="0.2"/>
  <cols>
    <col min="1" max="18" width="9.140625" style="20"/>
    <col min="19" max="19" width="9.140625" style="20" customWidth="1"/>
    <col min="20" max="16384" width="9.140625" style="20"/>
  </cols>
  <sheetData>
    <row r="1" spans="3:5" x14ac:dyDescent="0.2">
      <c r="C1" s="21"/>
      <c r="D1" s="22"/>
    </row>
    <row r="2" spans="3:5" x14ac:dyDescent="0.2">
      <c r="C2" s="23"/>
      <c r="D2" s="24"/>
    </row>
    <row r="3" spans="3:5" x14ac:dyDescent="0.2">
      <c r="C3" s="23"/>
      <c r="D3" s="24"/>
    </row>
    <row r="4" spans="3:5" x14ac:dyDescent="0.2">
      <c r="C4" s="25"/>
      <c r="D4" s="26"/>
    </row>
    <row r="10" spans="3:5" ht="15" x14ac:dyDescent="0.25">
      <c r="E10" s="32"/>
    </row>
    <row r="29" spans="9:18" ht="15.75" x14ac:dyDescent="0.25">
      <c r="I29" s="43" t="s">
        <v>59</v>
      </c>
      <c r="R29" s="43" t="s">
        <v>74</v>
      </c>
    </row>
    <row r="31" spans="9:18" ht="15.75" x14ac:dyDescent="0.25">
      <c r="I31" s="43" t="s">
        <v>60</v>
      </c>
      <c r="R31" s="43" t="s">
        <v>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Pivot Sheet</vt:lpstr>
      <vt:lpstr>Data</vt:lpstr>
      <vt:lpstr>New 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2023-08-13T14:24:36Z</dcterms:created>
  <dcterms:modified xsi:type="dcterms:W3CDTF">2023-08-13T14:24:36Z</dcterms:modified>
</cp:coreProperties>
</file>