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07585f94bc8d41/MTSU/MBAI 6835-IT APPLICATIONS FOR DECISION MAKING/MODULE 1/"/>
    </mc:Choice>
  </mc:AlternateContent>
  <xr:revisionPtr revIDLastSave="86" documentId="13_ncr:1_{A14D10AB-ECD0-4607-B1D1-AF4338FBB9C1}" xr6:coauthVersionLast="47" xr6:coauthVersionMax="47" xr10:uidLastSave="{C86B3AC1-0A1E-4F0A-A4EC-0783D69713BB}"/>
  <bookViews>
    <workbookView xWindow="-110" yWindow="-110" windowWidth="19420" windowHeight="10420" xr2:uid="{00000000-000D-0000-FFFF-FFFF00000000}"/>
  </bookViews>
  <sheets>
    <sheet name="1st Half" sheetId="1" r:id="rId1"/>
    <sheet name="2nd Half" sheetId="2" r:id="rId2"/>
    <sheet name="Summary" sheetId="4" r:id="rId3"/>
  </sheets>
  <definedNames>
    <definedName name="AnnualVolume">Summary!$B$4:$B$27</definedName>
    <definedName name="Chiefs">'1st Half'!$A$40:$B$42</definedName>
    <definedName name="Jan_JuneSalesToDealers">Summary!$C$4:$C$27</definedName>
    <definedName name="July_DecemberTotalSalesToDealers">Summary!$D$4:$D$27</definedName>
    <definedName name="SalesVolume">'1st Half'!$B$4:$B$27</definedName>
    <definedName name="TotalSalesToDealers_Jan_Dec">Summary!$E$4:$E$27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4" l="1"/>
  <c r="D29" i="4"/>
  <c r="C29" i="4"/>
  <c r="B29" i="4"/>
  <c r="B32" i="1"/>
  <c r="B31" i="1"/>
  <c r="B30" i="1"/>
  <c r="B29" i="1"/>
  <c r="B21" i="4"/>
  <c r="F30" i="2"/>
  <c r="F29" i="2"/>
  <c r="E30" i="2"/>
  <c r="D30" i="2"/>
  <c r="D29" i="2"/>
  <c r="C30" i="2"/>
  <c r="D34" i="2"/>
  <c r="B32" i="2"/>
  <c r="B31" i="2"/>
  <c r="B30" i="2"/>
  <c r="B29" i="2"/>
  <c r="D34" i="1"/>
  <c r="E30" i="1"/>
  <c r="C30" i="1"/>
  <c r="G4" i="2"/>
  <c r="G9" i="2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C8" i="4"/>
  <c r="C9" i="4"/>
  <c r="E9" i="4" s="1"/>
  <c r="C10" i="4"/>
  <c r="C11" i="4"/>
  <c r="E11" i="4" s="1"/>
  <c r="C12" i="4"/>
  <c r="C13" i="4"/>
  <c r="C14" i="4"/>
  <c r="C15" i="4"/>
  <c r="E15" i="4" s="1"/>
  <c r="C16" i="4"/>
  <c r="E16" i="4" s="1"/>
  <c r="C17" i="4"/>
  <c r="C18" i="4"/>
  <c r="E18" i="4" s="1"/>
  <c r="C19" i="4"/>
  <c r="E19" i="4" s="1"/>
  <c r="C20" i="4"/>
  <c r="C21" i="4"/>
  <c r="E21" i="4" s="1"/>
  <c r="C22" i="4"/>
  <c r="E22" i="4" s="1"/>
  <c r="C23" i="4"/>
  <c r="C24" i="4"/>
  <c r="C25" i="4"/>
  <c r="E25" i="4" s="1"/>
  <c r="C26" i="4"/>
  <c r="E26" i="4" s="1"/>
  <c r="C27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2" i="4"/>
  <c r="B23" i="4"/>
  <c r="B24" i="4"/>
  <c r="B25" i="4"/>
  <c r="B26" i="4"/>
  <c r="B27" i="4"/>
  <c r="B4" i="4"/>
  <c r="G17" i="1"/>
  <c r="D27" i="2"/>
  <c r="F27" i="2" s="1"/>
  <c r="D26" i="2"/>
  <c r="F26" i="2" s="1"/>
  <c r="D25" i="2"/>
  <c r="F25" i="2" s="1"/>
  <c r="F24" i="2"/>
  <c r="D24" i="2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F16" i="2"/>
  <c r="D16" i="2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F8" i="2"/>
  <c r="D8" i="2"/>
  <c r="D7" i="2"/>
  <c r="F7" i="2" s="1"/>
  <c r="D6" i="2"/>
  <c r="F6" i="2" s="1"/>
  <c r="F5" i="2"/>
  <c r="D5" i="2"/>
  <c r="D4" i="2"/>
  <c r="F4" i="2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5" i="1"/>
  <c r="F5" i="1" s="1"/>
  <c r="D6" i="1"/>
  <c r="F6" i="1" s="1"/>
  <c r="D7" i="1"/>
  <c r="D8" i="1"/>
  <c r="D4" i="1"/>
  <c r="F4" i="1" l="1"/>
  <c r="D30" i="1"/>
  <c r="D29" i="1"/>
  <c r="G20" i="2"/>
  <c r="G7" i="2"/>
  <c r="G6" i="2"/>
  <c r="G16" i="2"/>
  <c r="G8" i="2"/>
  <c r="G19" i="2"/>
  <c r="G18" i="2"/>
  <c r="G17" i="2"/>
  <c r="G5" i="2"/>
  <c r="G15" i="2"/>
  <c r="G14" i="2"/>
  <c r="G13" i="2"/>
  <c r="G24" i="2"/>
  <c r="G12" i="2"/>
  <c r="G23" i="2"/>
  <c r="G11" i="2"/>
  <c r="G27" i="2"/>
  <c r="G26" i="2"/>
  <c r="G25" i="2"/>
  <c r="G22" i="2"/>
  <c r="G10" i="2"/>
  <c r="G21" i="2"/>
  <c r="E10" i="4"/>
  <c r="G5" i="4"/>
  <c r="E27" i="4"/>
  <c r="E13" i="4"/>
  <c r="E12" i="4"/>
  <c r="E8" i="4"/>
  <c r="E23" i="4"/>
  <c r="E17" i="4"/>
  <c r="E24" i="4"/>
  <c r="E20" i="4"/>
  <c r="E14" i="4"/>
  <c r="E7" i="4"/>
  <c r="G20" i="4"/>
  <c r="E5" i="4"/>
  <c r="G4" i="1"/>
  <c r="G10" i="1"/>
  <c r="G9" i="1"/>
  <c r="G5" i="1"/>
  <c r="G8" i="1"/>
  <c r="G27" i="1"/>
  <c r="F8" i="1"/>
  <c r="G21" i="1"/>
  <c r="F7" i="1"/>
  <c r="G20" i="1"/>
  <c r="G19" i="1"/>
  <c r="G7" i="1"/>
  <c r="G18" i="1"/>
  <c r="G6" i="1"/>
  <c r="G16" i="1"/>
  <c r="G14" i="1"/>
  <c r="G25" i="1"/>
  <c r="G24" i="1"/>
  <c r="G12" i="1"/>
  <c r="G26" i="1"/>
  <c r="G13" i="1"/>
  <c r="G23" i="1"/>
  <c r="G11" i="1"/>
  <c r="G15" i="1"/>
  <c r="G22" i="1"/>
  <c r="F30" i="1" l="1"/>
  <c r="F29" i="1"/>
  <c r="C4" i="4"/>
  <c r="G6" i="4"/>
  <c r="G18" i="4"/>
  <c r="G17" i="4"/>
  <c r="G8" i="4"/>
  <c r="G19" i="4"/>
  <c r="G7" i="4"/>
  <c r="G9" i="4"/>
  <c r="G21" i="4"/>
  <c r="G4" i="4"/>
  <c r="G12" i="4"/>
  <c r="G24" i="4"/>
  <c r="G16" i="4"/>
  <c r="G25" i="4"/>
  <c r="G23" i="4"/>
  <c r="G10" i="4"/>
  <c r="G13" i="4"/>
  <c r="G14" i="4"/>
  <c r="G22" i="4"/>
  <c r="G11" i="4"/>
  <c r="G15" i="4"/>
  <c r="G26" i="4"/>
  <c r="G27" i="4"/>
  <c r="G30" i="4" l="1"/>
  <c r="E4" i="4"/>
  <c r="F19" i="4"/>
  <c r="F7" i="4"/>
  <c r="F9" i="4"/>
  <c r="F21" i="4"/>
  <c r="F12" i="4"/>
  <c r="F24" i="4"/>
  <c r="F16" i="4"/>
  <c r="F4" i="4"/>
  <c r="F11" i="4"/>
  <c r="F18" i="4"/>
  <c r="F6" i="4"/>
  <c r="F17" i="4"/>
  <c r="F5" i="4"/>
  <c r="F26" i="4"/>
  <c r="F14" i="4"/>
  <c r="F22" i="4"/>
  <c r="F20" i="4"/>
  <c r="F27" i="4"/>
  <c r="F15" i="4"/>
  <c r="F25" i="4"/>
  <c r="F13" i="4"/>
  <c r="F10" i="4"/>
  <c r="F23" i="4"/>
  <c r="F8" i="4"/>
  <c r="F30" i="4" l="1"/>
  <c r="H4" i="4"/>
  <c r="H24" i="4" l="1"/>
  <c r="H17" i="4"/>
  <c r="H7" i="4"/>
  <c r="H14" i="4"/>
  <c r="H19" i="4"/>
  <c r="H25" i="4"/>
  <c r="H16" i="4"/>
  <c r="H18" i="4"/>
  <c r="H21" i="4"/>
  <c r="H26" i="4"/>
  <c r="H10" i="4"/>
  <c r="H15" i="4"/>
  <c r="H22" i="4"/>
  <c r="H11" i="4"/>
  <c r="H6" i="4"/>
  <c r="H9" i="4"/>
  <c r="H27" i="4"/>
  <c r="H13" i="4"/>
  <c r="H5" i="4"/>
  <c r="H12" i="4"/>
  <c r="H8" i="4"/>
  <c r="H20" i="4"/>
  <c r="H23" i="4"/>
  <c r="H30" i="4" l="1"/>
  <c r="I13" i="4"/>
  <c r="I27" i="4"/>
  <c r="I9" i="4"/>
  <c r="I6" i="4"/>
  <c r="I11" i="4"/>
  <c r="I22" i="4"/>
  <c r="I15" i="4"/>
  <c r="I10" i="4"/>
  <c r="I26" i="4"/>
  <c r="I21" i="4"/>
  <c r="I18" i="4"/>
  <c r="I16" i="4"/>
  <c r="I25" i="4"/>
  <c r="I19" i="4"/>
  <c r="I14" i="4"/>
  <c r="I7" i="4"/>
  <c r="I17" i="4"/>
  <c r="I24" i="4"/>
  <c r="I4" i="4" l="1"/>
  <c r="I23" i="4"/>
  <c r="I20" i="4"/>
  <c r="I8" i="4"/>
  <c r="I12" i="4"/>
  <c r="I5" i="4"/>
</calcChain>
</file>

<file path=xl/sharedStrings.xml><?xml version="1.0" encoding="utf-8"?>
<sst xmlns="http://schemas.openxmlformats.org/spreadsheetml/2006/main" count="110" uniqueCount="49">
  <si>
    <t>Jan - June Sales Summary - Actual</t>
  </si>
  <si>
    <t>Model</t>
  </si>
  <si>
    <t>Sales Volume</t>
  </si>
  <si>
    <t>Mfg. Cost per Vehicle</t>
  </si>
  <si>
    <t>Total Cost</t>
  </si>
  <si>
    <t>Markup Percentage</t>
  </si>
  <si>
    <t>Total Sales to Dealers</t>
  </si>
  <si>
    <t>% of total Volume</t>
  </si>
  <si>
    <t>VX207</t>
  </si>
  <si>
    <t>VX212</t>
  </si>
  <si>
    <t>VX208</t>
  </si>
  <si>
    <t>VX217</t>
  </si>
  <si>
    <t>VX220</t>
  </si>
  <si>
    <t>VX219</t>
  </si>
  <si>
    <t>VX201</t>
  </si>
  <si>
    <t>VX209</t>
  </si>
  <si>
    <t>VX204</t>
  </si>
  <si>
    <t>VX215</t>
  </si>
  <si>
    <t>VX210</t>
  </si>
  <si>
    <t>VX211</t>
  </si>
  <si>
    <t>VX216</t>
  </si>
  <si>
    <t>VX214</t>
  </si>
  <si>
    <t>VX224</t>
  </si>
  <si>
    <t>VX218</t>
  </si>
  <si>
    <t>VX223</t>
  </si>
  <si>
    <t>VX213</t>
  </si>
  <si>
    <t>VX206</t>
  </si>
  <si>
    <t>VX202</t>
  </si>
  <si>
    <t>VX205</t>
  </si>
  <si>
    <t>VX222</t>
  </si>
  <si>
    <t>VX221</t>
  </si>
  <si>
    <t>VX203</t>
  </si>
  <si>
    <t xml:space="preserve">  total</t>
  </si>
  <si>
    <t>average</t>
  </si>
  <si>
    <t>highest</t>
  </si>
  <si>
    <t>lowest</t>
  </si>
  <si>
    <t># models available for sale</t>
  </si>
  <si>
    <t>July - December Sales Summary - Actual</t>
  </si>
  <si>
    <t>Sales Summary - Estimated</t>
  </si>
  <si>
    <t>Annual Volume</t>
  </si>
  <si>
    <t>Jan-June Sales to Dealers</t>
  </si>
  <si>
    <t>July-Dec Sales to Dealers</t>
  </si>
  <si>
    <t>Total Sales to Dealers (Jan-Dec)</t>
  </si>
  <si>
    <t>% Total Sales to Dealers Jan-June</t>
  </si>
  <si>
    <t>% Total Sales to Dealers July-Dec</t>
  </si>
  <si>
    <t>% Total Sales to Dealers Annual</t>
  </si>
  <si>
    <t>Top Model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</si>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</sst>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1" xfId="0" applyBorder="1"/>
    <xf numFmtId="9" fontId="0" fillId="0" borderId="1" xfId="2" applyFont="1" applyBorder="1" applyAlignment="1">
      <alignment horizontal="center"/>
    </xf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1" xfId="0" applyNumberFormat="1" applyBorder="1"/>
    <xf numFmtId="43" fontId="0" fillId="0" borderId="1" xfId="3" applyFont="1" applyBorder="1"/>
    <xf numFmtId="43" fontId="0" fillId="2" borderId="1" xfId="0" applyNumberFormat="1" applyFill="1" applyBorder="1"/>
    <xf numFmtId="0" fontId="1" fillId="0" borderId="0" xfId="0" applyFont="1" applyAlignment="1">
      <alignment horizontal="center" wrapText="1"/>
    </xf>
    <xf numFmtId="0" fontId="1" fillId="0" borderId="1" xfId="0" applyFont="1" applyBorder="1"/>
    <xf numFmtId="0" fontId="1" fillId="0" borderId="0" xfId="0" applyFont="1"/>
    <xf numFmtId="0" fontId="0" fillId="4" borderId="1" xfId="0" applyFill="1" applyBorder="1"/>
    <xf numFmtId="0" fontId="1" fillId="0" borderId="0" xfId="0" applyFont="1" applyAlignment="1">
      <alignment horizontal="center"/>
    </xf>
    <xf numFmtId="165" fontId="0" fillId="4" borderId="1" xfId="3" applyNumberFormat="1" applyFont="1" applyFill="1" applyBorder="1"/>
    <xf numFmtId="9" fontId="0" fillId="2" borderId="1" xfId="0" applyNumberFormat="1" applyFill="1" applyBorder="1" applyAlignment="1">
      <alignment horizontal="center"/>
    </xf>
    <xf numFmtId="0" fontId="1" fillId="5" borderId="1" xfId="0" applyFont="1" applyFill="1" applyBorder="1"/>
    <xf numFmtId="43" fontId="0" fillId="5" borderId="1" xfId="3" applyFont="1" applyFill="1" applyBorder="1"/>
    <xf numFmtId="43" fontId="0" fillId="5" borderId="1" xfId="0" applyNumberFormat="1" applyFill="1" applyBorder="1"/>
    <xf numFmtId="0" fontId="0" fillId="5" borderId="1" xfId="0" applyFill="1" applyBorder="1"/>
    <xf numFmtId="43" fontId="1" fillId="4" borderId="1" xfId="0" applyNumberFormat="1" applyFont="1" applyFill="1" applyBorder="1"/>
    <xf numFmtId="43" fontId="0" fillId="2" borderId="1" xfId="3" applyFont="1" applyFill="1" applyBorder="1"/>
    <xf numFmtId="0" fontId="0" fillId="6" borderId="1" xfId="0" applyFill="1" applyBorder="1" applyAlignment="1">
      <alignment horizontal="center"/>
    </xf>
    <xf numFmtId="166" fontId="0" fillId="2" borderId="1" xfId="2" applyNumberFormat="1" applyFont="1" applyFill="1" applyBorder="1"/>
    <xf numFmtId="166" fontId="0" fillId="4" borderId="1" xfId="2" applyNumberFormat="1" applyFont="1" applyFill="1" applyBorder="1"/>
    <xf numFmtId="166" fontId="0" fillId="5" borderId="1" xfId="0" applyNumberFormat="1" applyFill="1" applyBorder="1"/>
    <xf numFmtId="0" fontId="0" fillId="6" borderId="0" xfId="0" applyFill="1"/>
    <xf numFmtId="0" fontId="0" fillId="7" borderId="1" xfId="0" applyFill="1" applyBorder="1"/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98" zoomScaleNormal="98" workbookViewId="0">
      <selection activeCell="I12" sqref="I12"/>
    </sheetView>
  </sheetViews>
  <sheetFormatPr defaultRowHeight="12.5" x14ac:dyDescent="0.25"/>
  <cols>
    <col min="2" max="2" width="31.54296875" bestFit="1" customWidth="1"/>
    <col min="3" max="3" width="19.54296875" bestFit="1" customWidth="1"/>
    <col min="4" max="4" width="17.1796875" customWidth="1"/>
    <col min="5" max="5" width="17.7265625" bestFit="1" customWidth="1"/>
    <col min="6" max="6" width="20" bestFit="1" customWidth="1"/>
    <col min="7" max="7" width="13.453125" customWidth="1"/>
  </cols>
  <sheetData>
    <row r="1" spans="1:7" x14ac:dyDescent="0.25">
      <c r="B1" t="s">
        <v>0</v>
      </c>
    </row>
    <row r="2" spans="1:7" x14ac:dyDescent="0.25">
      <c r="A2" s="1"/>
      <c r="B2" s="2"/>
    </row>
    <row r="3" spans="1:7" ht="25" x14ac:dyDescent="0.25">
      <c r="A3" t="s">
        <v>1</v>
      </c>
      <c r="B3" s="9" t="s">
        <v>2</v>
      </c>
      <c r="C3" s="9" t="s">
        <v>3</v>
      </c>
      <c r="D3" s="10" t="s">
        <v>4</v>
      </c>
      <c r="E3" s="9" t="s">
        <v>5</v>
      </c>
      <c r="F3" s="9" t="s">
        <v>6</v>
      </c>
      <c r="G3" s="14" t="s">
        <v>7</v>
      </c>
    </row>
    <row r="4" spans="1:7" x14ac:dyDescent="0.25">
      <c r="A4" s="3" t="s">
        <v>8</v>
      </c>
      <c r="B4" s="3">
        <v>326</v>
      </c>
      <c r="C4" s="12">
        <v>37388.546999999999</v>
      </c>
      <c r="D4" s="13">
        <f>B4*C4</f>
        <v>12188666.321999999</v>
      </c>
      <c r="E4" s="4">
        <v>0.21</v>
      </c>
      <c r="F4" s="13">
        <f>D4+(C4*E4)</f>
        <v>12196517.916869998</v>
      </c>
      <c r="G4" s="28">
        <f t="shared" ref="G4:G27" si="0">B4/$B$29</f>
        <v>2.8457945964820391E-3</v>
      </c>
    </row>
    <row r="5" spans="1:7" x14ac:dyDescent="0.25">
      <c r="A5" s="3" t="s">
        <v>9</v>
      </c>
      <c r="B5" s="3">
        <v>359</v>
      </c>
      <c r="C5" s="12">
        <v>37202.76</v>
      </c>
      <c r="D5" s="13">
        <f t="shared" ref="D5:D27" si="1">B5*C5</f>
        <v>13355790.84</v>
      </c>
      <c r="E5" s="4">
        <v>0.19999999999999998</v>
      </c>
      <c r="F5" s="13">
        <f t="shared" ref="F5:F27" si="2">D5+(C5*E5)</f>
        <v>13363231.391999999</v>
      </c>
      <c r="G5" s="28">
        <f t="shared" si="0"/>
        <v>3.1338658286412641E-3</v>
      </c>
    </row>
    <row r="6" spans="1:7" x14ac:dyDescent="0.25">
      <c r="A6" s="3" t="s">
        <v>10</v>
      </c>
      <c r="B6" s="3"/>
      <c r="C6" s="12">
        <v>34100.765999999996</v>
      </c>
      <c r="D6" s="13">
        <f t="shared" si="1"/>
        <v>0</v>
      </c>
      <c r="E6" s="4">
        <v>0.22</v>
      </c>
      <c r="F6" s="13">
        <f t="shared" si="2"/>
        <v>7502.1685199999993</v>
      </c>
      <c r="G6" s="28">
        <f t="shared" si="0"/>
        <v>0</v>
      </c>
    </row>
    <row r="7" spans="1:7" x14ac:dyDescent="0.25">
      <c r="A7" s="3" t="s">
        <v>11</v>
      </c>
      <c r="B7" s="3">
        <v>994</v>
      </c>
      <c r="C7" s="12">
        <v>33429.311999999998</v>
      </c>
      <c r="D7" s="13">
        <f t="shared" si="1"/>
        <v>33228736.127999999</v>
      </c>
      <c r="E7" s="4">
        <v>0.19999999999999998</v>
      </c>
      <c r="F7" s="13">
        <f t="shared" si="2"/>
        <v>33235421.990399998</v>
      </c>
      <c r="G7" s="28">
        <f t="shared" si="0"/>
        <v>8.6770546898869531E-3</v>
      </c>
    </row>
    <row r="8" spans="1:7" x14ac:dyDescent="0.25">
      <c r="A8" s="3" t="s">
        <v>12</v>
      </c>
      <c r="B8" s="3">
        <v>1685</v>
      </c>
      <c r="C8" s="12">
        <v>32998.896000000001</v>
      </c>
      <c r="D8" s="13">
        <f t="shared" si="1"/>
        <v>55603139.759999998</v>
      </c>
      <c r="E8" s="4">
        <v>0.19</v>
      </c>
      <c r="F8" s="13">
        <f t="shared" si="2"/>
        <v>55609409.550239995</v>
      </c>
      <c r="G8" s="28">
        <f t="shared" si="0"/>
        <v>1.4709091702675571E-2</v>
      </c>
    </row>
    <row r="9" spans="1:7" x14ac:dyDescent="0.25">
      <c r="A9" s="3" t="s">
        <v>13</v>
      </c>
      <c r="B9" s="3">
        <v>2878</v>
      </c>
      <c r="C9" s="12">
        <v>30625.969500000003</v>
      </c>
      <c r="D9" s="13">
        <f t="shared" si="1"/>
        <v>88141540.221000016</v>
      </c>
      <c r="E9" s="4">
        <v>0.19999999999999998</v>
      </c>
      <c r="F9" s="13">
        <f t="shared" si="2"/>
        <v>88147665.41490002</v>
      </c>
      <c r="G9" s="28">
        <f t="shared" si="0"/>
        <v>2.5123303216795425E-2</v>
      </c>
    </row>
    <row r="10" spans="1:7" x14ac:dyDescent="0.25">
      <c r="A10" s="3" t="s">
        <v>14</v>
      </c>
      <c r="B10" s="3">
        <v>3031</v>
      </c>
      <c r="C10" s="12">
        <v>30830.73</v>
      </c>
      <c r="D10" s="13">
        <f t="shared" si="1"/>
        <v>93447942.629999995</v>
      </c>
      <c r="E10" s="4">
        <v>0.19999999999999998</v>
      </c>
      <c r="F10" s="13">
        <f t="shared" si="2"/>
        <v>93454108.775999993</v>
      </c>
      <c r="G10" s="28">
        <f t="shared" si="0"/>
        <v>2.6458906202260924E-2</v>
      </c>
    </row>
    <row r="11" spans="1:7" x14ac:dyDescent="0.25">
      <c r="A11" s="3" t="s">
        <v>15</v>
      </c>
      <c r="B11" s="3">
        <v>5805</v>
      </c>
      <c r="C11" s="12">
        <v>29660.210999999999</v>
      </c>
      <c r="D11" s="13">
        <f t="shared" si="1"/>
        <v>172177524.85499999</v>
      </c>
      <c r="E11" s="4">
        <v>0.19999999999999998</v>
      </c>
      <c r="F11" s="13">
        <f t="shared" si="2"/>
        <v>172183456.89719999</v>
      </c>
      <c r="G11" s="28">
        <f t="shared" si="0"/>
        <v>5.0674348566190915E-2</v>
      </c>
    </row>
    <row r="12" spans="1:7" x14ac:dyDescent="0.25">
      <c r="A12" s="3" t="s">
        <v>16</v>
      </c>
      <c r="B12" s="3">
        <v>869</v>
      </c>
      <c r="C12" s="12">
        <v>29377.372500000001</v>
      </c>
      <c r="D12" s="13">
        <f t="shared" si="1"/>
        <v>25528936.702500001</v>
      </c>
      <c r="E12" s="4">
        <v>0.21</v>
      </c>
      <c r="F12" s="13">
        <f t="shared" si="2"/>
        <v>25535105.950725</v>
      </c>
      <c r="G12" s="28">
        <f t="shared" si="0"/>
        <v>7.5858757801929204E-3</v>
      </c>
    </row>
    <row r="13" spans="1:7" x14ac:dyDescent="0.25">
      <c r="A13" s="3" t="s">
        <v>17</v>
      </c>
      <c r="B13" s="3">
        <v>4664</v>
      </c>
      <c r="C13" s="12">
        <v>29397.984000000004</v>
      </c>
      <c r="D13" s="13">
        <f t="shared" si="1"/>
        <v>137112197.37600002</v>
      </c>
      <c r="E13" s="4">
        <v>0.21</v>
      </c>
      <c r="F13" s="13">
        <f t="shared" si="2"/>
        <v>137118370.95264003</v>
      </c>
      <c r="G13" s="28">
        <f t="shared" si="0"/>
        <v>4.0714067478503778E-2</v>
      </c>
    </row>
    <row r="14" spans="1:7" x14ac:dyDescent="0.25">
      <c r="A14" s="3" t="s">
        <v>18</v>
      </c>
      <c r="B14" s="3">
        <v>5123</v>
      </c>
      <c r="C14" s="12">
        <v>27832.413000000004</v>
      </c>
      <c r="D14" s="13">
        <f t="shared" si="1"/>
        <v>142585451.79900002</v>
      </c>
      <c r="E14" s="4">
        <v>0.19</v>
      </c>
      <c r="F14" s="13">
        <f t="shared" si="2"/>
        <v>142590739.95747003</v>
      </c>
      <c r="G14" s="28">
        <f t="shared" si="0"/>
        <v>4.4720876434900268E-2</v>
      </c>
    </row>
    <row r="15" spans="1:7" x14ac:dyDescent="0.25">
      <c r="A15" s="3" t="s">
        <v>19</v>
      </c>
      <c r="B15" s="3"/>
      <c r="C15" s="12">
        <v>28701.329999999998</v>
      </c>
      <c r="D15" s="13">
        <f t="shared" si="1"/>
        <v>0</v>
      </c>
      <c r="E15" s="4">
        <v>0.19</v>
      </c>
      <c r="F15" s="13">
        <f t="shared" si="2"/>
        <v>5453.2527</v>
      </c>
      <c r="G15" s="28">
        <f t="shared" si="0"/>
        <v>0</v>
      </c>
    </row>
    <row r="16" spans="1:7" x14ac:dyDescent="0.25">
      <c r="A16" s="3" t="s">
        <v>20</v>
      </c>
      <c r="B16" s="3">
        <v>5481</v>
      </c>
      <c r="C16" s="12">
        <v>26458.750500000002</v>
      </c>
      <c r="D16" s="13">
        <f t="shared" si="1"/>
        <v>145020411.4905</v>
      </c>
      <c r="E16" s="4">
        <v>0.16999999999999998</v>
      </c>
      <c r="F16" s="13">
        <f t="shared" si="2"/>
        <v>145024909.47808501</v>
      </c>
      <c r="G16" s="28">
        <f t="shared" si="0"/>
        <v>4.784601283226398E-2</v>
      </c>
    </row>
    <row r="17" spans="1:7" x14ac:dyDescent="0.25">
      <c r="A17" s="3" t="s">
        <v>21</v>
      </c>
      <c r="B17" s="3">
        <v>5615</v>
      </c>
      <c r="C17" s="12">
        <v>25814.754000000001</v>
      </c>
      <c r="D17" s="13">
        <f t="shared" si="1"/>
        <v>144949843.71000001</v>
      </c>
      <c r="E17" s="4">
        <v>0.16999999999999998</v>
      </c>
      <c r="F17" s="13">
        <f t="shared" si="2"/>
        <v>144954232.21818</v>
      </c>
      <c r="G17" s="28">
        <f t="shared" si="0"/>
        <v>4.9015756623455982E-2</v>
      </c>
    </row>
    <row r="18" spans="1:7" x14ac:dyDescent="0.25">
      <c r="A18" s="3" t="s">
        <v>22</v>
      </c>
      <c r="B18" s="3">
        <v>5910</v>
      </c>
      <c r="C18" s="12">
        <v>25094.107500000002</v>
      </c>
      <c r="D18" s="13">
        <f t="shared" si="1"/>
        <v>148306175.32500002</v>
      </c>
      <c r="E18" s="4">
        <v>0.19</v>
      </c>
      <c r="F18" s="13">
        <f t="shared" si="2"/>
        <v>148310943.20542502</v>
      </c>
      <c r="G18" s="28">
        <f t="shared" si="0"/>
        <v>5.1590938850333903E-2</v>
      </c>
    </row>
    <row r="19" spans="1:7" x14ac:dyDescent="0.25">
      <c r="A19" s="3" t="s">
        <v>23</v>
      </c>
      <c r="B19" s="3">
        <v>6091</v>
      </c>
      <c r="C19" s="12">
        <v>19149.48</v>
      </c>
      <c r="D19" s="13">
        <f t="shared" si="1"/>
        <v>116639482.67999999</v>
      </c>
      <c r="E19" s="4">
        <v>0.18</v>
      </c>
      <c r="F19" s="13">
        <f t="shared" si="2"/>
        <v>116642929.58639999</v>
      </c>
      <c r="G19" s="28">
        <f t="shared" si="0"/>
        <v>5.3170965911570861E-2</v>
      </c>
    </row>
    <row r="20" spans="1:7" x14ac:dyDescent="0.25">
      <c r="A20" s="3" t="s">
        <v>24</v>
      </c>
      <c r="B20" s="3">
        <v>12318</v>
      </c>
      <c r="C20" s="12">
        <v>18043.914000000001</v>
      </c>
      <c r="D20" s="13">
        <f t="shared" si="1"/>
        <v>222264932.65200001</v>
      </c>
      <c r="E20" s="4">
        <v>0.16999999999999998</v>
      </c>
      <c r="F20" s="13">
        <f t="shared" si="2"/>
        <v>222268000.11738002</v>
      </c>
      <c r="G20" s="28">
        <f t="shared" si="0"/>
        <v>0.10752913447688883</v>
      </c>
    </row>
    <row r="21" spans="1:7" x14ac:dyDescent="0.25">
      <c r="A21" s="3" t="s">
        <v>25</v>
      </c>
      <c r="B21" s="3">
        <v>6662</v>
      </c>
      <c r="C21" s="12">
        <v>18240.285</v>
      </c>
      <c r="D21" s="13">
        <f t="shared" si="1"/>
        <v>121516778.67</v>
      </c>
      <c r="E21" s="4">
        <v>0.13999999999999999</v>
      </c>
      <c r="F21" s="13">
        <f t="shared" si="2"/>
        <v>121519332.3099</v>
      </c>
      <c r="G21" s="28">
        <f t="shared" si="0"/>
        <v>5.8155471171053207E-2</v>
      </c>
    </row>
    <row r="22" spans="1:7" x14ac:dyDescent="0.25">
      <c r="A22" s="3" t="s">
        <v>26</v>
      </c>
      <c r="B22" s="3">
        <v>6593</v>
      </c>
      <c r="C22" s="12">
        <v>17613.393</v>
      </c>
      <c r="D22" s="13">
        <f t="shared" si="1"/>
        <v>116125100.04899999</v>
      </c>
      <c r="E22" s="4">
        <v>0.15</v>
      </c>
      <c r="F22" s="13">
        <f t="shared" si="2"/>
        <v>116127742.05794999</v>
      </c>
      <c r="G22" s="28">
        <f t="shared" si="0"/>
        <v>5.7553140412902097E-2</v>
      </c>
    </row>
    <row r="23" spans="1:7" x14ac:dyDescent="0.25">
      <c r="A23" s="3" t="s">
        <v>27</v>
      </c>
      <c r="B23" s="3">
        <v>9508</v>
      </c>
      <c r="C23" s="12">
        <v>17005.180500000002</v>
      </c>
      <c r="D23" s="13">
        <f t="shared" si="1"/>
        <v>161685256.19400004</v>
      </c>
      <c r="E23" s="4">
        <v>0.11</v>
      </c>
      <c r="F23" s="13">
        <f t="shared" si="2"/>
        <v>161687126.76385504</v>
      </c>
      <c r="G23" s="28">
        <f t="shared" si="0"/>
        <v>8.2999432586966959E-2</v>
      </c>
    </row>
    <row r="24" spans="1:7" x14ac:dyDescent="0.25">
      <c r="A24" s="3" t="s">
        <v>28</v>
      </c>
      <c r="B24" s="3">
        <v>7378</v>
      </c>
      <c r="C24" s="12">
        <v>15250.032000000001</v>
      </c>
      <c r="D24" s="13">
        <f t="shared" si="1"/>
        <v>112514736.096</v>
      </c>
      <c r="E24" s="4">
        <v>0.24</v>
      </c>
      <c r="F24" s="13">
        <f t="shared" si="2"/>
        <v>112518396.10368</v>
      </c>
      <c r="G24" s="28">
        <f t="shared" si="0"/>
        <v>6.4405743965780624E-2</v>
      </c>
    </row>
    <row r="25" spans="1:7" x14ac:dyDescent="0.25">
      <c r="A25" s="3" t="s">
        <v>29</v>
      </c>
      <c r="B25" s="3">
        <v>7693</v>
      </c>
      <c r="C25" s="12">
        <v>14399.196000000002</v>
      </c>
      <c r="D25" s="13">
        <f t="shared" si="1"/>
        <v>110773014.82800001</v>
      </c>
      <c r="E25" s="4">
        <v>0.22</v>
      </c>
      <c r="F25" s="13">
        <f t="shared" si="2"/>
        <v>110776182.65112001</v>
      </c>
      <c r="G25" s="28">
        <f t="shared" si="0"/>
        <v>6.7155514818209597E-2</v>
      </c>
    </row>
    <row r="26" spans="1:7" x14ac:dyDescent="0.25">
      <c r="A26" s="3" t="s">
        <v>30</v>
      </c>
      <c r="B26" s="3">
        <v>7668</v>
      </c>
      <c r="C26" s="12">
        <v>13573.035000000002</v>
      </c>
      <c r="D26" s="13">
        <f t="shared" si="1"/>
        <v>104078032.38000001</v>
      </c>
      <c r="E26" s="4">
        <v>0.13999999999999999</v>
      </c>
      <c r="F26" s="13">
        <f t="shared" si="2"/>
        <v>104079932.60490002</v>
      </c>
      <c r="G26" s="28">
        <f t="shared" si="0"/>
        <v>6.693727903627078E-2</v>
      </c>
    </row>
    <row r="27" spans="1:7" x14ac:dyDescent="0.25">
      <c r="A27" s="3" t="s">
        <v>31</v>
      </c>
      <c r="B27" s="3">
        <v>7904</v>
      </c>
      <c r="C27" s="12">
        <v>13000.365</v>
      </c>
      <c r="D27" s="13">
        <f t="shared" si="1"/>
        <v>102754884.95999999</v>
      </c>
      <c r="E27" s="4">
        <v>0.15</v>
      </c>
      <c r="F27" s="13">
        <f t="shared" si="2"/>
        <v>102756835.01474999</v>
      </c>
      <c r="G27" s="28">
        <f t="shared" si="0"/>
        <v>6.8997424817773129E-2</v>
      </c>
    </row>
    <row r="28" spans="1:7" x14ac:dyDescent="0.25">
      <c r="A28" s="5"/>
      <c r="B28" s="5"/>
      <c r="C28" s="6"/>
      <c r="D28" s="5"/>
      <c r="E28" s="7"/>
      <c r="F28" s="5"/>
      <c r="G28" s="5"/>
    </row>
    <row r="29" spans="1:7" x14ac:dyDescent="0.25">
      <c r="A29" s="3" t="s">
        <v>32</v>
      </c>
      <c r="B29" s="13">
        <f>SUM(B4:B28)</f>
        <v>114555</v>
      </c>
      <c r="C29" s="11"/>
      <c r="D29" s="13">
        <f>SUM(D4:D28)</f>
        <v>2379998575.6680002</v>
      </c>
      <c r="E29" s="3"/>
      <c r="F29" s="13">
        <f>SUM(F4:F28)</f>
        <v>2380113546.3312902</v>
      </c>
      <c r="G29" s="3"/>
    </row>
    <row r="30" spans="1:7" x14ac:dyDescent="0.25">
      <c r="A30" s="3" t="s">
        <v>33</v>
      </c>
      <c r="B30" s="13">
        <f>AVERAGE(B4:B28)</f>
        <v>5207.045454545455</v>
      </c>
      <c r="C30" s="13">
        <f>AVERAGE(C4:C28)</f>
        <v>25216.199312500001</v>
      </c>
      <c r="D30" s="13">
        <f>AVERAGE(D4:D28)</f>
        <v>99166607.319500014</v>
      </c>
      <c r="E30" s="20">
        <f>AVERAGE(E4:E28)</f>
        <v>0.18541666666666665</v>
      </c>
      <c r="F30" s="13">
        <f>AVERAGE(F4:F28)</f>
        <v>99171397.763803765</v>
      </c>
      <c r="G30" s="3"/>
    </row>
    <row r="31" spans="1:7" x14ac:dyDescent="0.25">
      <c r="A31" s="3" t="s">
        <v>34</v>
      </c>
      <c r="B31" s="13">
        <f>MAX(B4:B28)</f>
        <v>12318</v>
      </c>
      <c r="C31" s="3"/>
      <c r="D31" s="3"/>
      <c r="E31" s="3"/>
      <c r="F31" s="3"/>
      <c r="G31" s="3"/>
    </row>
    <row r="32" spans="1:7" x14ac:dyDescent="0.25">
      <c r="A32" s="3" t="s">
        <v>35</v>
      </c>
      <c r="B32" s="13">
        <f>MIN(B4:B28)</f>
        <v>326</v>
      </c>
      <c r="C32" s="3"/>
      <c r="D32" s="3"/>
      <c r="E32" s="3"/>
      <c r="F32" s="3"/>
      <c r="G32" s="3"/>
    </row>
    <row r="34" spans="1:4" x14ac:dyDescent="0.25">
      <c r="A34" t="s">
        <v>36</v>
      </c>
      <c r="D34" s="8">
        <f>COUNTA(A4:A28)</f>
        <v>24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132B-E4D0-43AC-BCEF-0E164A1B0A2A}">
  <dimension ref="A1:G34"/>
  <sheetViews>
    <sheetView topLeftCell="A9" zoomScaleNormal="100" workbookViewId="0">
      <selection activeCell="J17" sqref="J17"/>
    </sheetView>
  </sheetViews>
  <sheetFormatPr defaultRowHeight="12.5" x14ac:dyDescent="0.25"/>
  <cols>
    <col min="2" max="2" width="31.54296875" bestFit="1" customWidth="1"/>
    <col min="3" max="3" width="19.54296875" bestFit="1" customWidth="1"/>
    <col min="4" max="4" width="17.1796875" customWidth="1"/>
    <col min="5" max="5" width="17.7265625" bestFit="1" customWidth="1"/>
    <col min="6" max="6" width="20" bestFit="1" customWidth="1"/>
    <col min="7" max="7" width="13.453125" customWidth="1"/>
  </cols>
  <sheetData>
    <row r="1" spans="1:7" x14ac:dyDescent="0.25">
      <c r="B1" s="16" t="s">
        <v>37</v>
      </c>
    </row>
    <row r="2" spans="1:7" x14ac:dyDescent="0.25">
      <c r="A2" s="1"/>
      <c r="B2" s="2"/>
    </row>
    <row r="3" spans="1:7" ht="25" x14ac:dyDescent="0.25">
      <c r="A3" t="s">
        <v>1</v>
      </c>
      <c r="B3" s="9" t="s">
        <v>2</v>
      </c>
      <c r="C3" s="9" t="s">
        <v>3</v>
      </c>
      <c r="D3" s="10" t="s">
        <v>4</v>
      </c>
      <c r="E3" s="9" t="s">
        <v>5</v>
      </c>
      <c r="F3" s="9" t="s">
        <v>6</v>
      </c>
      <c r="G3" s="14" t="s">
        <v>7</v>
      </c>
    </row>
    <row r="4" spans="1:7" x14ac:dyDescent="0.25">
      <c r="A4" s="3" t="s">
        <v>8</v>
      </c>
      <c r="B4" s="15">
        <v>134</v>
      </c>
      <c r="C4" s="12">
        <v>37388.546999999999</v>
      </c>
      <c r="D4" s="13">
        <f>B4*C4</f>
        <v>5010065.2979999995</v>
      </c>
      <c r="E4" s="4">
        <v>0.21</v>
      </c>
      <c r="F4" s="13">
        <f>D4+(C4*E4)</f>
        <v>5017916.8928699996</v>
      </c>
      <c r="G4" s="28">
        <f>B4/$B$29</f>
        <v>1.2937110197146111E-3</v>
      </c>
    </row>
    <row r="5" spans="1:7" x14ac:dyDescent="0.25">
      <c r="A5" s="3" t="s">
        <v>9</v>
      </c>
      <c r="B5" s="15"/>
      <c r="C5" s="12">
        <v>37202.76</v>
      </c>
      <c r="D5" s="13">
        <f t="shared" ref="D5:D27" si="0">B5*C5</f>
        <v>0</v>
      </c>
      <c r="E5" s="4">
        <v>0.19999999999999998</v>
      </c>
      <c r="F5" s="13">
        <f t="shared" ref="F5:F27" si="1">D5+(C5*E5)</f>
        <v>7440.5519999999997</v>
      </c>
      <c r="G5" s="28">
        <f t="shared" ref="G5:G27" si="2">B5/$B$29</f>
        <v>0</v>
      </c>
    </row>
    <row r="6" spans="1:7" x14ac:dyDescent="0.25">
      <c r="A6" s="3" t="s">
        <v>10</v>
      </c>
      <c r="B6" s="15">
        <v>883</v>
      </c>
      <c r="C6" s="12">
        <v>34100.765999999996</v>
      </c>
      <c r="D6" s="13">
        <f t="shared" si="0"/>
        <v>30110976.377999995</v>
      </c>
      <c r="E6" s="4">
        <v>0.22</v>
      </c>
      <c r="F6" s="13">
        <f t="shared" si="1"/>
        <v>30118478.546519995</v>
      </c>
      <c r="G6" s="28">
        <f t="shared" si="2"/>
        <v>8.5249763463283706E-3</v>
      </c>
    </row>
    <row r="7" spans="1:7" x14ac:dyDescent="0.25">
      <c r="A7" s="3" t="s">
        <v>11</v>
      </c>
      <c r="B7" s="15">
        <v>782</v>
      </c>
      <c r="C7" s="12">
        <v>33429.311999999998</v>
      </c>
      <c r="D7" s="13">
        <f t="shared" si="0"/>
        <v>26141721.983999997</v>
      </c>
      <c r="E7" s="4">
        <v>0.19999999999999998</v>
      </c>
      <c r="F7" s="13">
        <f t="shared" si="1"/>
        <v>26148407.846399996</v>
      </c>
      <c r="G7" s="28">
        <f t="shared" si="2"/>
        <v>7.5498658016181046E-3</v>
      </c>
    </row>
    <row r="8" spans="1:7" x14ac:dyDescent="0.25">
      <c r="A8" s="3" t="s">
        <v>12</v>
      </c>
      <c r="B8" s="15">
        <v>1385</v>
      </c>
      <c r="C8" s="12">
        <v>32998.896000000001</v>
      </c>
      <c r="D8" s="13">
        <f t="shared" si="0"/>
        <v>45703470.960000001</v>
      </c>
      <c r="E8" s="4">
        <v>0.19</v>
      </c>
      <c r="F8" s="13">
        <f t="shared" si="1"/>
        <v>45709740.750239998</v>
      </c>
      <c r="G8" s="28">
        <f t="shared" si="2"/>
        <v>1.3371565390333854E-2</v>
      </c>
    </row>
    <row r="9" spans="1:7" x14ac:dyDescent="0.25">
      <c r="A9" s="3" t="s">
        <v>13</v>
      </c>
      <c r="B9" s="15">
        <v>2682</v>
      </c>
      <c r="C9" s="12">
        <v>30625.969500000003</v>
      </c>
      <c r="D9" s="13">
        <f t="shared" si="0"/>
        <v>82138850.199000001</v>
      </c>
      <c r="E9" s="4">
        <v>0.19999999999999998</v>
      </c>
      <c r="F9" s="13">
        <f t="shared" si="1"/>
        <v>82144975.392900005</v>
      </c>
      <c r="G9" s="28">
        <f t="shared" si="2"/>
        <v>2.5893529513989457E-2</v>
      </c>
    </row>
    <row r="10" spans="1:7" x14ac:dyDescent="0.25">
      <c r="A10" s="3" t="s">
        <v>14</v>
      </c>
      <c r="B10" s="15">
        <v>2842</v>
      </c>
      <c r="C10" s="12">
        <v>30830.73</v>
      </c>
      <c r="D10" s="13">
        <f t="shared" si="0"/>
        <v>87620934.659999996</v>
      </c>
      <c r="E10" s="4">
        <v>0.19999999999999998</v>
      </c>
      <c r="F10" s="13">
        <f t="shared" si="1"/>
        <v>87627100.805999994</v>
      </c>
      <c r="G10" s="28">
        <f t="shared" si="2"/>
        <v>2.7438259089768099E-2</v>
      </c>
    </row>
    <row r="11" spans="1:7" x14ac:dyDescent="0.25">
      <c r="A11" s="3" t="s">
        <v>15</v>
      </c>
      <c r="B11" s="15">
        <v>5526</v>
      </c>
      <c r="C11" s="12">
        <v>29660.210999999999</v>
      </c>
      <c r="D11" s="13">
        <f t="shared" si="0"/>
        <v>163902325.986</v>
      </c>
      <c r="E11" s="4">
        <v>0.19999999999999998</v>
      </c>
      <c r="F11" s="13">
        <f t="shared" si="1"/>
        <v>163908258.0282</v>
      </c>
      <c r="G11" s="28">
        <f t="shared" si="2"/>
        <v>5.3351097723454789E-2</v>
      </c>
    </row>
    <row r="12" spans="1:7" x14ac:dyDescent="0.25">
      <c r="A12" s="3" t="s">
        <v>16</v>
      </c>
      <c r="B12" s="15">
        <v>10</v>
      </c>
      <c r="C12" s="12">
        <v>29377.372500000001</v>
      </c>
      <c r="D12" s="13">
        <f t="shared" si="0"/>
        <v>293773.72500000003</v>
      </c>
      <c r="E12" s="4">
        <v>0.21</v>
      </c>
      <c r="F12" s="13">
        <f t="shared" si="1"/>
        <v>299942.97322500002</v>
      </c>
      <c r="G12" s="28">
        <f t="shared" si="2"/>
        <v>9.654559848616501E-5</v>
      </c>
    </row>
    <row r="13" spans="1:7" x14ac:dyDescent="0.25">
      <c r="A13" s="3" t="s">
        <v>17</v>
      </c>
      <c r="B13" s="15">
        <v>4514</v>
      </c>
      <c r="C13" s="12">
        <v>29397.984000000004</v>
      </c>
      <c r="D13" s="13">
        <f t="shared" si="0"/>
        <v>132702499.77600002</v>
      </c>
      <c r="E13" s="4">
        <v>0.21</v>
      </c>
      <c r="F13" s="13">
        <f t="shared" si="1"/>
        <v>132708673.35264002</v>
      </c>
      <c r="G13" s="28">
        <f t="shared" si="2"/>
        <v>4.3580683156654886E-2</v>
      </c>
    </row>
    <row r="14" spans="1:7" x14ac:dyDescent="0.25">
      <c r="A14" s="3" t="s">
        <v>18</v>
      </c>
      <c r="B14" s="15">
        <v>3202</v>
      </c>
      <c r="C14" s="12">
        <v>27832.413000000004</v>
      </c>
      <c r="D14" s="13">
        <f t="shared" si="0"/>
        <v>89119386.426000014</v>
      </c>
      <c r="E14" s="4">
        <v>0.19</v>
      </c>
      <c r="F14" s="13">
        <f t="shared" si="1"/>
        <v>89124674.584470019</v>
      </c>
      <c r="G14" s="28">
        <f t="shared" si="2"/>
        <v>3.0913900635270039E-2</v>
      </c>
    </row>
    <row r="15" spans="1:7" x14ac:dyDescent="0.25">
      <c r="A15" s="3" t="s">
        <v>19</v>
      </c>
      <c r="B15" s="15">
        <v>16</v>
      </c>
      <c r="C15" s="12">
        <v>28701.329999999998</v>
      </c>
      <c r="D15" s="13">
        <f t="shared" si="0"/>
        <v>459221.27999999997</v>
      </c>
      <c r="E15" s="4">
        <v>0.19</v>
      </c>
      <c r="F15" s="13">
        <f t="shared" si="1"/>
        <v>464674.53269999998</v>
      </c>
      <c r="G15" s="28">
        <f t="shared" si="2"/>
        <v>1.5447295757786402E-4</v>
      </c>
    </row>
    <row r="16" spans="1:7" x14ac:dyDescent="0.25">
      <c r="A16" s="3" t="s">
        <v>20</v>
      </c>
      <c r="B16" s="15">
        <v>5321</v>
      </c>
      <c r="C16" s="12">
        <v>26458.750500000002</v>
      </c>
      <c r="D16" s="13">
        <f t="shared" si="0"/>
        <v>140787011.41050002</v>
      </c>
      <c r="E16" s="4">
        <v>0.16999999999999998</v>
      </c>
      <c r="F16" s="13">
        <f t="shared" si="1"/>
        <v>140791509.39808503</v>
      </c>
      <c r="G16" s="28">
        <f t="shared" si="2"/>
        <v>5.1371912954488404E-2</v>
      </c>
    </row>
    <row r="17" spans="1:7" x14ac:dyDescent="0.25">
      <c r="A17" s="3" t="s">
        <v>21</v>
      </c>
      <c r="B17" s="15">
        <v>5390</v>
      </c>
      <c r="C17" s="12">
        <v>25814.754000000001</v>
      </c>
      <c r="D17" s="13">
        <f t="shared" si="0"/>
        <v>139141524.06</v>
      </c>
      <c r="E17" s="4">
        <v>0.16999999999999998</v>
      </c>
      <c r="F17" s="13">
        <f t="shared" si="1"/>
        <v>139145912.56817999</v>
      </c>
      <c r="G17" s="28">
        <f t="shared" si="2"/>
        <v>5.2038077584042941E-2</v>
      </c>
    </row>
    <row r="18" spans="1:7" x14ac:dyDescent="0.25">
      <c r="A18" s="3" t="s">
        <v>22</v>
      </c>
      <c r="B18" s="15">
        <v>5738</v>
      </c>
      <c r="C18" s="12">
        <v>25094.107500000002</v>
      </c>
      <c r="D18" s="13">
        <f t="shared" si="0"/>
        <v>143989988.83500001</v>
      </c>
      <c r="E18" s="4">
        <v>0.19</v>
      </c>
      <c r="F18" s="13">
        <f t="shared" si="1"/>
        <v>143994756.71542501</v>
      </c>
      <c r="G18" s="28">
        <f t="shared" si="2"/>
        <v>5.5397864411361485E-2</v>
      </c>
    </row>
    <row r="19" spans="1:7" x14ac:dyDescent="0.25">
      <c r="A19" s="3" t="s">
        <v>23</v>
      </c>
      <c r="B19" s="15">
        <v>5906</v>
      </c>
      <c r="C19" s="12">
        <v>19149.48</v>
      </c>
      <c r="D19" s="13">
        <f t="shared" si="0"/>
        <v>113096828.88</v>
      </c>
      <c r="E19" s="4">
        <v>0.18</v>
      </c>
      <c r="F19" s="13">
        <f t="shared" si="1"/>
        <v>113100275.78639999</v>
      </c>
      <c r="G19" s="28">
        <f t="shared" si="2"/>
        <v>5.701983046592906E-2</v>
      </c>
    </row>
    <row r="20" spans="1:7" x14ac:dyDescent="0.25">
      <c r="A20" s="3" t="s">
        <v>24</v>
      </c>
      <c r="B20" s="15">
        <v>8996</v>
      </c>
      <c r="C20" s="12">
        <v>18043.914000000001</v>
      </c>
      <c r="D20" s="13">
        <f t="shared" si="0"/>
        <v>162323050.34400001</v>
      </c>
      <c r="E20" s="4">
        <v>0.16999999999999998</v>
      </c>
      <c r="F20" s="13">
        <f t="shared" si="1"/>
        <v>162326117.80938002</v>
      </c>
      <c r="G20" s="28">
        <f t="shared" si="2"/>
        <v>8.6852420398154051E-2</v>
      </c>
    </row>
    <row r="21" spans="1:7" x14ac:dyDescent="0.25">
      <c r="A21" s="3" t="s">
        <v>25</v>
      </c>
      <c r="B21" s="15">
        <v>6398</v>
      </c>
      <c r="C21" s="12">
        <v>18240.285</v>
      </c>
      <c r="D21" s="13">
        <f t="shared" si="0"/>
        <v>116701343.42999999</v>
      </c>
      <c r="E21" s="4">
        <v>0.13999999999999999</v>
      </c>
      <c r="F21" s="13">
        <f t="shared" si="1"/>
        <v>116703897.06989999</v>
      </c>
      <c r="G21" s="28">
        <f t="shared" si="2"/>
        <v>6.1769873911448378E-2</v>
      </c>
    </row>
    <row r="22" spans="1:7" x14ac:dyDescent="0.25">
      <c r="A22" s="3" t="s">
        <v>26</v>
      </c>
      <c r="B22" s="15">
        <v>6473</v>
      </c>
      <c r="C22" s="12">
        <v>17613.393</v>
      </c>
      <c r="D22" s="13">
        <f t="shared" si="0"/>
        <v>114011492.889</v>
      </c>
      <c r="E22" s="4">
        <v>0.15</v>
      </c>
      <c r="F22" s="13">
        <f t="shared" si="1"/>
        <v>114014134.89794999</v>
      </c>
      <c r="G22" s="28">
        <f t="shared" si="2"/>
        <v>6.2493965900094615E-2</v>
      </c>
    </row>
    <row r="23" spans="1:7" x14ac:dyDescent="0.25">
      <c r="A23" s="3" t="s">
        <v>27</v>
      </c>
      <c r="B23" s="15">
        <v>9332</v>
      </c>
      <c r="C23" s="12">
        <v>17005.180500000002</v>
      </c>
      <c r="D23" s="13">
        <f t="shared" si="0"/>
        <v>158692344.42600003</v>
      </c>
      <c r="E23" s="4">
        <v>0.11</v>
      </c>
      <c r="F23" s="13">
        <f t="shared" si="1"/>
        <v>158694214.99585503</v>
      </c>
      <c r="G23" s="28">
        <f t="shared" si="2"/>
        <v>9.0096352507289187E-2</v>
      </c>
    </row>
    <row r="24" spans="1:7" x14ac:dyDescent="0.25">
      <c r="A24" s="3" t="s">
        <v>28</v>
      </c>
      <c r="B24" s="15">
        <v>5432</v>
      </c>
      <c r="C24" s="12">
        <v>15250.032000000001</v>
      </c>
      <c r="D24" s="13">
        <f t="shared" si="0"/>
        <v>82838173.824000001</v>
      </c>
      <c r="E24" s="4">
        <v>0.24</v>
      </c>
      <c r="F24" s="13">
        <f t="shared" si="1"/>
        <v>82841833.83168</v>
      </c>
      <c r="G24" s="28">
        <f t="shared" si="2"/>
        <v>5.2443569097684835E-2</v>
      </c>
    </row>
    <row r="25" spans="1:7" x14ac:dyDescent="0.25">
      <c r="A25" s="3" t="s">
        <v>29</v>
      </c>
      <c r="B25" s="15">
        <v>7440</v>
      </c>
      <c r="C25" s="12">
        <v>14399.196000000002</v>
      </c>
      <c r="D25" s="13">
        <f t="shared" si="0"/>
        <v>107130018.24000001</v>
      </c>
      <c r="E25" s="4">
        <v>0.22</v>
      </c>
      <c r="F25" s="13">
        <f t="shared" si="1"/>
        <v>107133186.06312001</v>
      </c>
      <c r="G25" s="28">
        <f t="shared" si="2"/>
        <v>7.1829925273706768E-2</v>
      </c>
    </row>
    <row r="26" spans="1:7" x14ac:dyDescent="0.25">
      <c r="A26" s="3" t="s">
        <v>30</v>
      </c>
      <c r="B26" s="15">
        <v>7480</v>
      </c>
      <c r="C26" s="12">
        <v>13573.035000000002</v>
      </c>
      <c r="D26" s="13">
        <f t="shared" si="0"/>
        <v>101526301.80000001</v>
      </c>
      <c r="E26" s="4">
        <v>0.13999999999999999</v>
      </c>
      <c r="F26" s="13">
        <f t="shared" si="1"/>
        <v>101528202.02490002</v>
      </c>
      <c r="G26" s="28">
        <f t="shared" si="2"/>
        <v>7.2216107667651436E-2</v>
      </c>
    </row>
    <row r="27" spans="1:7" x14ac:dyDescent="0.25">
      <c r="A27" s="3" t="s">
        <v>31</v>
      </c>
      <c r="B27" s="15">
        <v>7696</v>
      </c>
      <c r="C27" s="12">
        <v>13000.365</v>
      </c>
      <c r="D27" s="13">
        <f t="shared" si="0"/>
        <v>100050809.03999999</v>
      </c>
      <c r="E27" s="4">
        <v>0.15</v>
      </c>
      <c r="F27" s="13">
        <f t="shared" si="1"/>
        <v>100052759.09474999</v>
      </c>
      <c r="G27" s="28">
        <f t="shared" si="2"/>
        <v>7.4301492594952598E-2</v>
      </c>
    </row>
    <row r="28" spans="1:7" x14ac:dyDescent="0.25">
      <c r="A28" s="5"/>
      <c r="B28" s="5"/>
      <c r="C28" s="6"/>
      <c r="D28" s="5"/>
      <c r="E28" s="7"/>
      <c r="F28" s="5"/>
      <c r="G28" s="5"/>
    </row>
    <row r="29" spans="1:7" x14ac:dyDescent="0.25">
      <c r="A29" s="3" t="s">
        <v>32</v>
      </c>
      <c r="B29" s="26">
        <f>SUM(B4:B28)</f>
        <v>103578</v>
      </c>
      <c r="C29" s="11"/>
      <c r="D29" s="13">
        <f>SUM(D4:D28)</f>
        <v>2143492113.8505001</v>
      </c>
      <c r="E29" s="3"/>
      <c r="F29" s="13">
        <f>SUM(F4:F28)</f>
        <v>2143607084.5137901</v>
      </c>
      <c r="G29" s="3"/>
    </row>
    <row r="30" spans="1:7" x14ac:dyDescent="0.25">
      <c r="A30" s="3" t="s">
        <v>33</v>
      </c>
      <c r="B30" s="26">
        <f>AVERAGE(B4:B28)</f>
        <v>4503.391304347826</v>
      </c>
      <c r="C30" s="13">
        <f>AVERAGE(C4:C28)</f>
        <v>25216.199312500001</v>
      </c>
      <c r="D30" s="13">
        <f>AVERAGE(D4:D28)</f>
        <v>89312171.410437509</v>
      </c>
      <c r="E30" s="20">
        <f>AVERAGE(E4:E28)</f>
        <v>0.18541666666666665</v>
      </c>
      <c r="F30" s="13">
        <f>AVERAGE(F4:F28)</f>
        <v>89316961.85474126</v>
      </c>
      <c r="G30" s="3"/>
    </row>
    <row r="31" spans="1:7" x14ac:dyDescent="0.25">
      <c r="A31" s="3" t="s">
        <v>34</v>
      </c>
      <c r="B31" s="26">
        <f>MAX(B4:B28)</f>
        <v>9332</v>
      </c>
      <c r="C31" s="3"/>
      <c r="D31" s="3"/>
      <c r="E31" s="3"/>
      <c r="F31" s="3"/>
      <c r="G31" s="3"/>
    </row>
    <row r="32" spans="1:7" x14ac:dyDescent="0.25">
      <c r="A32" s="3" t="s">
        <v>35</v>
      </c>
      <c r="B32" s="26">
        <f>MIN(B4:B28)</f>
        <v>10</v>
      </c>
      <c r="C32" s="3"/>
      <c r="D32" s="3"/>
      <c r="E32" s="3"/>
      <c r="F32" s="3"/>
      <c r="G32" s="3"/>
    </row>
    <row r="34" spans="1:4" x14ac:dyDescent="0.25">
      <c r="A34" t="s">
        <v>36</v>
      </c>
      <c r="D34" s="8">
        <f>COUNTA(A4:A28)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FCE0-7C4D-409E-908E-BA8CACD6E040}">
  <dimension ref="A1:I30"/>
  <sheetViews>
    <sheetView workbookViewId="0">
      <selection activeCell="K6" sqref="K6"/>
    </sheetView>
  </sheetViews>
  <sheetFormatPr defaultRowHeight="12.5" x14ac:dyDescent="0.25"/>
  <cols>
    <col min="2" max="2" width="14.7265625" customWidth="1"/>
    <col min="3" max="3" width="18.26953125" customWidth="1"/>
    <col min="4" max="4" width="20" customWidth="1"/>
    <col min="5" max="5" width="17.54296875" customWidth="1"/>
    <col min="6" max="6" width="13" customWidth="1"/>
    <col min="7" max="7" width="12.453125" customWidth="1"/>
    <col min="8" max="8" width="14" customWidth="1"/>
    <col min="9" max="9" width="15.7265625" bestFit="1" customWidth="1"/>
  </cols>
  <sheetData>
    <row r="1" spans="1:9" ht="18" x14ac:dyDescent="0.4">
      <c r="A1" s="33" t="s">
        <v>38</v>
      </c>
      <c r="B1" s="33"/>
      <c r="C1" s="33"/>
      <c r="D1" s="33"/>
      <c r="E1" s="33"/>
      <c r="F1" s="33"/>
      <c r="G1" s="33"/>
      <c r="H1" s="33"/>
    </row>
    <row r="2" spans="1:9" x14ac:dyDescent="0.25">
      <c r="A2" s="1"/>
      <c r="B2" s="1"/>
      <c r="C2" s="2"/>
      <c r="D2" s="2"/>
      <c r="E2" s="2"/>
    </row>
    <row r="3" spans="1:9" s="18" customFormat="1" ht="39" x14ac:dyDescent="0.3">
      <c r="A3" s="34" t="s">
        <v>1</v>
      </c>
      <c r="B3" s="34" t="s">
        <v>39</v>
      </c>
      <c r="C3" s="35" t="s">
        <v>40</v>
      </c>
      <c r="D3" s="35" t="s">
        <v>41</v>
      </c>
      <c r="E3" s="35" t="s">
        <v>42</v>
      </c>
      <c r="F3" s="35" t="s">
        <v>43</v>
      </c>
      <c r="G3" s="35" t="s">
        <v>44</v>
      </c>
      <c r="H3" s="35" t="s">
        <v>45</v>
      </c>
      <c r="I3" s="35" t="s">
        <v>46</v>
      </c>
    </row>
    <row r="4" spans="1:9" x14ac:dyDescent="0.25">
      <c r="A4" s="17" t="s">
        <v>8</v>
      </c>
      <c r="B4" s="19">
        <f>'1st Half'!B4+'2nd Half'!B4</f>
        <v>460</v>
      </c>
      <c r="C4" s="25">
        <f>'1st Half'!F4</f>
        <v>12196517.916869998</v>
      </c>
      <c r="D4" s="25">
        <f>'2nd Half'!F4</f>
        <v>5017916.8928699996</v>
      </c>
      <c r="E4" s="25">
        <f>C4+D4</f>
        <v>17214434.809739999</v>
      </c>
      <c r="F4" s="29">
        <f>C4/$C$29</f>
        <v>5.1243428850987907E-3</v>
      </c>
      <c r="G4" s="29">
        <f>D4/$D$29</f>
        <v>2.3408753073831889E-3</v>
      </c>
      <c r="H4" s="29">
        <f>E4/$E$29</f>
        <v>3.80537089146554E-3</v>
      </c>
      <c r="I4" s="27" t="str">
        <f>IF(H4&gt;$H$30, "TOP", " ")</f>
        <v xml:space="preserve"> </v>
      </c>
    </row>
    <row r="5" spans="1:9" x14ac:dyDescent="0.25">
      <c r="A5" s="17" t="s">
        <v>9</v>
      </c>
      <c r="B5" s="19">
        <f>'1st Half'!B5+'2nd Half'!B5</f>
        <v>359</v>
      </c>
      <c r="C5" s="25">
        <f>'1st Half'!F5</f>
        <v>13363231.391999999</v>
      </c>
      <c r="D5" s="25">
        <f>'2nd Half'!F5</f>
        <v>7440.5519999999997</v>
      </c>
      <c r="E5" s="25">
        <f>C5+D5</f>
        <v>13370671.943999998</v>
      </c>
      <c r="F5" s="29">
        <f t="shared" ref="F5:F27" si="0">C5/$C$29</f>
        <v>5.6145352445886873E-3</v>
      </c>
      <c r="G5" s="29">
        <f t="shared" ref="G5:G27" si="1">D5/$D$29</f>
        <v>3.4710428295153985E-6</v>
      </c>
      <c r="H5" s="29">
        <f t="shared" ref="H5:H27" si="2">E5/$E$29</f>
        <v>2.9556802983879689E-3</v>
      </c>
      <c r="I5" s="27" t="str">
        <f t="shared" ref="I5:I27" si="3">IF(H5&gt;$H$30, "TOP", " ")</f>
        <v xml:space="preserve"> </v>
      </c>
    </row>
    <row r="6" spans="1:9" x14ac:dyDescent="0.25">
      <c r="A6" s="17" t="s">
        <v>10</v>
      </c>
      <c r="B6" s="19">
        <f>'1st Half'!B6+'2nd Half'!B6</f>
        <v>883</v>
      </c>
      <c r="C6" s="25">
        <f>'1st Half'!F6</f>
        <v>7502.1685199999993</v>
      </c>
      <c r="D6" s="25">
        <f>'2nd Half'!F6</f>
        <v>30118478.546519995</v>
      </c>
      <c r="E6" s="25">
        <f t="shared" ref="E6:E27" si="4">C6+D6</f>
        <v>30125980.715039995</v>
      </c>
      <c r="F6" s="29">
        <f t="shared" si="0"/>
        <v>3.1520212687179779E-6</v>
      </c>
      <c r="G6" s="29">
        <f t="shared" si="1"/>
        <v>1.40503727404649E-2</v>
      </c>
      <c r="H6" s="29">
        <f t="shared" si="2"/>
        <v>6.6595581764323352E-3</v>
      </c>
      <c r="I6" s="27" t="str">
        <f t="shared" si="3"/>
        <v xml:space="preserve"> </v>
      </c>
    </row>
    <row r="7" spans="1:9" x14ac:dyDescent="0.25">
      <c r="A7" s="17" t="s">
        <v>11</v>
      </c>
      <c r="B7" s="19">
        <f>'1st Half'!B7+'2nd Half'!B7</f>
        <v>1776</v>
      </c>
      <c r="C7" s="25">
        <f>'1st Half'!F7</f>
        <v>33235421.990399998</v>
      </c>
      <c r="D7" s="25">
        <f>'2nd Half'!F7</f>
        <v>26148407.846399996</v>
      </c>
      <c r="E7" s="25">
        <f t="shared" si="4"/>
        <v>59383829.836799994</v>
      </c>
      <c r="F7" s="29">
        <f t="shared" si="0"/>
        <v>1.396379682878118E-2</v>
      </c>
      <c r="G7" s="29">
        <f t="shared" si="1"/>
        <v>1.2198321248005644E-2</v>
      </c>
      <c r="H7" s="29">
        <f t="shared" si="2"/>
        <v>1.3127209808645157E-2</v>
      </c>
      <c r="I7" s="27" t="str">
        <f t="shared" si="3"/>
        <v xml:space="preserve"> </v>
      </c>
    </row>
    <row r="8" spans="1:9" x14ac:dyDescent="0.25">
      <c r="A8" s="17" t="s">
        <v>12</v>
      </c>
      <c r="B8" s="19">
        <f>'1st Half'!B8+'2nd Half'!B8</f>
        <v>3070</v>
      </c>
      <c r="C8" s="25">
        <f>'1st Half'!F8</f>
        <v>55609409.550239995</v>
      </c>
      <c r="D8" s="25">
        <f>'2nd Half'!F8</f>
        <v>45709740.750239998</v>
      </c>
      <c r="E8" s="25">
        <f t="shared" si="4"/>
        <v>101319150.30047999</v>
      </c>
      <c r="F8" s="29">
        <f t="shared" si="0"/>
        <v>2.3364183459212019E-2</v>
      </c>
      <c r="G8" s="29">
        <f t="shared" si="1"/>
        <v>2.1323749618325141E-2</v>
      </c>
      <c r="H8" s="29">
        <f t="shared" si="2"/>
        <v>2.2397304910836739E-2</v>
      </c>
      <c r="I8" s="27" t="str">
        <f t="shared" si="3"/>
        <v xml:space="preserve"> </v>
      </c>
    </row>
    <row r="9" spans="1:9" x14ac:dyDescent="0.25">
      <c r="A9" s="17" t="s">
        <v>13</v>
      </c>
      <c r="B9" s="19">
        <f>'1st Half'!B9+'2nd Half'!B9</f>
        <v>5560</v>
      </c>
      <c r="C9" s="25">
        <f>'1st Half'!F9</f>
        <v>88147665.41490002</v>
      </c>
      <c r="D9" s="25">
        <f>'2nd Half'!F9</f>
        <v>82144975.392900005</v>
      </c>
      <c r="E9" s="25">
        <f t="shared" si="4"/>
        <v>170292640.80780002</v>
      </c>
      <c r="F9" s="29">
        <f t="shared" si="0"/>
        <v>3.7035067318855829E-2</v>
      </c>
      <c r="G9" s="29">
        <f t="shared" si="1"/>
        <v>3.8320910574678388E-2</v>
      </c>
      <c r="H9" s="29">
        <f t="shared" si="2"/>
        <v>3.7644376101975928E-2</v>
      </c>
      <c r="I9" s="27" t="str">
        <f t="shared" si="3"/>
        <v xml:space="preserve"> </v>
      </c>
    </row>
    <row r="10" spans="1:9" x14ac:dyDescent="0.25">
      <c r="A10" s="17" t="s">
        <v>14</v>
      </c>
      <c r="B10" s="19">
        <f>'1st Half'!B10+'2nd Half'!B10</f>
        <v>5873</v>
      </c>
      <c r="C10" s="25">
        <f>'1st Half'!F10</f>
        <v>93454108.775999993</v>
      </c>
      <c r="D10" s="25">
        <f>'2nd Half'!F10</f>
        <v>87627100.805999994</v>
      </c>
      <c r="E10" s="25">
        <f t="shared" si="4"/>
        <v>181081209.58199999</v>
      </c>
      <c r="F10" s="29">
        <f t="shared" si="0"/>
        <v>3.9264559003939228E-2</v>
      </c>
      <c r="G10" s="29">
        <f t="shared" si="1"/>
        <v>4.0878340736532619E-2</v>
      </c>
      <c r="H10" s="29">
        <f t="shared" si="2"/>
        <v>4.0029264483596554E-2</v>
      </c>
      <c r="I10" s="27" t="str">
        <f t="shared" si="3"/>
        <v xml:space="preserve"> </v>
      </c>
    </row>
    <row r="11" spans="1:9" x14ac:dyDescent="0.25">
      <c r="A11" s="17" t="s">
        <v>15</v>
      </c>
      <c r="B11" s="19">
        <f>'1st Half'!B11+'2nd Half'!B11</f>
        <v>11331</v>
      </c>
      <c r="C11" s="25">
        <f>'1st Half'!F11</f>
        <v>172183456.89719999</v>
      </c>
      <c r="D11" s="25">
        <f>'2nd Half'!F11</f>
        <v>163908258.0282</v>
      </c>
      <c r="E11" s="25">
        <f t="shared" si="4"/>
        <v>336091714.92540002</v>
      </c>
      <c r="F11" s="29">
        <f t="shared" si="0"/>
        <v>7.2342538935843526E-2</v>
      </c>
      <c r="G11" s="29">
        <f t="shared" si="1"/>
        <v>7.646376017896836E-2</v>
      </c>
      <c r="H11" s="29">
        <f t="shared" si="2"/>
        <v>7.4295417942865857E-2</v>
      </c>
      <c r="I11" s="27" t="str">
        <f t="shared" si="3"/>
        <v>TOP</v>
      </c>
    </row>
    <row r="12" spans="1:9" x14ac:dyDescent="0.25">
      <c r="A12" s="17" t="s">
        <v>16</v>
      </c>
      <c r="B12" s="19">
        <f>'1st Half'!B12+'2nd Half'!B12</f>
        <v>879</v>
      </c>
      <c r="C12" s="25">
        <f>'1st Half'!F12</f>
        <v>25535105.950725</v>
      </c>
      <c r="D12" s="25">
        <f>'2nd Half'!F12</f>
        <v>299942.97322500002</v>
      </c>
      <c r="E12" s="25">
        <f t="shared" si="4"/>
        <v>25835048.923950002</v>
      </c>
      <c r="F12" s="29">
        <f t="shared" si="0"/>
        <v>1.0728524271493199E-2</v>
      </c>
      <c r="G12" s="29">
        <f t="shared" si="1"/>
        <v>1.3992441776848889E-4</v>
      </c>
      <c r="H12" s="29">
        <f t="shared" si="2"/>
        <v>5.7110177732447049E-3</v>
      </c>
      <c r="I12" s="27" t="str">
        <f t="shared" si="3"/>
        <v xml:space="preserve"> </v>
      </c>
    </row>
    <row r="13" spans="1:9" x14ac:dyDescent="0.25">
      <c r="A13" s="17" t="s">
        <v>17</v>
      </c>
      <c r="B13" s="19">
        <f>'1st Half'!B13+'2nd Half'!B13</f>
        <v>9178</v>
      </c>
      <c r="C13" s="25">
        <f>'1st Half'!F13</f>
        <v>137118370.95264003</v>
      </c>
      <c r="D13" s="25">
        <f>'2nd Half'!F13</f>
        <v>132708673.35264002</v>
      </c>
      <c r="E13" s="25">
        <f t="shared" si="4"/>
        <v>269827044.30528003</v>
      </c>
      <c r="F13" s="29">
        <f t="shared" si="0"/>
        <v>5.7610012414741493E-2</v>
      </c>
      <c r="G13" s="29">
        <f t="shared" si="1"/>
        <v>6.1909047750110795E-2</v>
      </c>
      <c r="H13" s="29">
        <f t="shared" si="2"/>
        <v>5.9647150282769207E-2</v>
      </c>
      <c r="I13" s="27" t="str">
        <f t="shared" si="3"/>
        <v>TOP</v>
      </c>
    </row>
    <row r="14" spans="1:9" x14ac:dyDescent="0.25">
      <c r="A14" s="17" t="s">
        <v>18</v>
      </c>
      <c r="B14" s="19">
        <f>'1st Half'!B14+'2nd Half'!B14</f>
        <v>8325</v>
      </c>
      <c r="C14" s="25">
        <f>'1st Half'!F14</f>
        <v>142590739.95747003</v>
      </c>
      <c r="D14" s="25">
        <f>'2nd Half'!F14</f>
        <v>89124674.584470019</v>
      </c>
      <c r="E14" s="25">
        <f t="shared" si="4"/>
        <v>231715414.54194003</v>
      </c>
      <c r="F14" s="29">
        <f t="shared" si="0"/>
        <v>5.9909217430932887E-2</v>
      </c>
      <c r="G14" s="29">
        <f t="shared" si="1"/>
        <v>4.1576964000697519E-2</v>
      </c>
      <c r="H14" s="29">
        <f t="shared" si="2"/>
        <v>5.1222308681483072E-2</v>
      </c>
      <c r="I14" s="27" t="str">
        <f t="shared" si="3"/>
        <v>TOP</v>
      </c>
    </row>
    <row r="15" spans="1:9" x14ac:dyDescent="0.25">
      <c r="A15" s="17" t="s">
        <v>19</v>
      </c>
      <c r="B15" s="19">
        <f>'1st Half'!B15+'2nd Half'!B15</f>
        <v>16</v>
      </c>
      <c r="C15" s="25">
        <f>'1st Half'!F15</f>
        <v>5453.2527</v>
      </c>
      <c r="D15" s="25">
        <f>'2nd Half'!F15</f>
        <v>464674.53269999998</v>
      </c>
      <c r="E15" s="25">
        <f t="shared" si="4"/>
        <v>470127.78539999999</v>
      </c>
      <c r="F15" s="29">
        <f t="shared" si="0"/>
        <v>2.291173338518093E-6</v>
      </c>
      <c r="G15" s="29">
        <f t="shared" si="1"/>
        <v>2.1677225087422995E-4</v>
      </c>
      <c r="H15" s="29">
        <f t="shared" si="2"/>
        <v>1.0392502627028385E-4</v>
      </c>
      <c r="I15" s="27" t="str">
        <f t="shared" si="3"/>
        <v xml:space="preserve"> </v>
      </c>
    </row>
    <row r="16" spans="1:9" x14ac:dyDescent="0.25">
      <c r="A16" s="17" t="s">
        <v>20</v>
      </c>
      <c r="B16" s="19">
        <f>'1st Half'!B16+'2nd Half'!B16</f>
        <v>10802</v>
      </c>
      <c r="C16" s="25">
        <f>'1st Half'!F16</f>
        <v>145024909.47808501</v>
      </c>
      <c r="D16" s="25">
        <f>'2nd Half'!F16</f>
        <v>140791509.39808503</v>
      </c>
      <c r="E16" s="25">
        <f t="shared" si="4"/>
        <v>285816418.87617004</v>
      </c>
      <c r="F16" s="29">
        <f t="shared" si="0"/>
        <v>6.0931928941636661E-2</v>
      </c>
      <c r="G16" s="29">
        <f t="shared" si="1"/>
        <v>6.5679718272632581E-2</v>
      </c>
      <c r="H16" s="29">
        <f t="shared" si="2"/>
        <v>6.3181713063208411E-2</v>
      </c>
      <c r="I16" s="27" t="str">
        <f t="shared" si="3"/>
        <v>TOP</v>
      </c>
    </row>
    <row r="17" spans="1:9" x14ac:dyDescent="0.25">
      <c r="A17" s="17" t="s">
        <v>21</v>
      </c>
      <c r="B17" s="19">
        <f>'1st Half'!B17+'2nd Half'!B17</f>
        <v>11005</v>
      </c>
      <c r="C17" s="25">
        <f>'1st Half'!F17</f>
        <v>144954232.21818</v>
      </c>
      <c r="D17" s="25">
        <f>'2nd Half'!F17</f>
        <v>139145912.56817999</v>
      </c>
      <c r="E17" s="25">
        <f t="shared" si="4"/>
        <v>284100144.78636003</v>
      </c>
      <c r="F17" s="29">
        <f t="shared" si="0"/>
        <v>6.0902234030646402E-2</v>
      </c>
      <c r="G17" s="29">
        <f t="shared" si="1"/>
        <v>6.49120417512246E-2</v>
      </c>
      <c r="H17" s="29">
        <f t="shared" si="2"/>
        <v>6.2802318704036991E-2</v>
      </c>
      <c r="I17" s="27" t="str">
        <f t="shared" si="3"/>
        <v>TOP</v>
      </c>
    </row>
    <row r="18" spans="1:9" x14ac:dyDescent="0.25">
      <c r="A18" s="17" t="s">
        <v>22</v>
      </c>
      <c r="B18" s="19">
        <f>'1st Half'!B18+'2nd Half'!B18</f>
        <v>11648</v>
      </c>
      <c r="C18" s="25">
        <f>'1st Half'!F18</f>
        <v>148310943.20542502</v>
      </c>
      <c r="D18" s="25">
        <f>'2nd Half'!F18</f>
        <v>143994756.71542501</v>
      </c>
      <c r="E18" s="25">
        <f t="shared" si="4"/>
        <v>292305699.92085004</v>
      </c>
      <c r="F18" s="29">
        <f t="shared" si="0"/>
        <v>6.2312549514300139E-2</v>
      </c>
      <c r="G18" s="29">
        <f t="shared" si="1"/>
        <v>6.7174044047389261E-2</v>
      </c>
      <c r="H18" s="29">
        <f t="shared" si="2"/>
        <v>6.4616213903165839E-2</v>
      </c>
      <c r="I18" s="27" t="str">
        <f t="shared" si="3"/>
        <v>TOP</v>
      </c>
    </row>
    <row r="19" spans="1:9" x14ac:dyDescent="0.25">
      <c r="A19" s="17" t="s">
        <v>23</v>
      </c>
      <c r="B19" s="19">
        <f>'1st Half'!B19+'2nd Half'!B19</f>
        <v>11997</v>
      </c>
      <c r="C19" s="25">
        <f>'1st Half'!F19</f>
        <v>116642929.58639999</v>
      </c>
      <c r="D19" s="25">
        <f>'2nd Half'!F19</f>
        <v>113100275.78639999</v>
      </c>
      <c r="E19" s="25">
        <f t="shared" si="4"/>
        <v>229743205.37279999</v>
      </c>
      <c r="F19" s="29">
        <f t="shared" si="0"/>
        <v>4.9007296213322907E-2</v>
      </c>
      <c r="G19" s="29">
        <f t="shared" si="1"/>
        <v>5.2761663554612308E-2</v>
      </c>
      <c r="H19" s="29">
        <f t="shared" si="2"/>
        <v>5.0786338087788027E-2</v>
      </c>
      <c r="I19" s="27" t="str">
        <f t="shared" si="3"/>
        <v>TOP</v>
      </c>
    </row>
    <row r="20" spans="1:9" x14ac:dyDescent="0.25">
      <c r="A20" s="17" t="s">
        <v>24</v>
      </c>
      <c r="B20" s="19">
        <f>'1st Half'!B20+'2nd Half'!B20</f>
        <v>21314</v>
      </c>
      <c r="C20" s="25">
        <f>'1st Half'!F20</f>
        <v>222268000.11738002</v>
      </c>
      <c r="D20" s="25">
        <f>'2nd Half'!F20</f>
        <v>162326117.80938002</v>
      </c>
      <c r="E20" s="25">
        <f t="shared" si="4"/>
        <v>384594117.92676008</v>
      </c>
      <c r="F20" s="29">
        <f t="shared" si="0"/>
        <v>9.3385460731478201E-2</v>
      </c>
      <c r="G20" s="29">
        <f t="shared" si="1"/>
        <v>7.5725686382585644E-2</v>
      </c>
      <c r="H20" s="29">
        <f t="shared" si="2"/>
        <v>8.5017212447735455E-2</v>
      </c>
      <c r="I20" s="27" t="str">
        <f t="shared" si="3"/>
        <v>TOP</v>
      </c>
    </row>
    <row r="21" spans="1:9" x14ac:dyDescent="0.25">
      <c r="A21" s="17" t="s">
        <v>25</v>
      </c>
      <c r="B21" s="19">
        <f>'1st Half'!B21+'2nd Half'!B21</f>
        <v>13060</v>
      </c>
      <c r="C21" s="25">
        <f>'1st Half'!F21</f>
        <v>121519332.3099</v>
      </c>
      <c r="D21" s="25">
        <f>'2nd Half'!F21</f>
        <v>116703897.06989999</v>
      </c>
      <c r="E21" s="25">
        <f t="shared" si="4"/>
        <v>238223229.37979999</v>
      </c>
      <c r="F21" s="29">
        <f t="shared" si="0"/>
        <v>5.1056107174890897E-2</v>
      </c>
      <c r="G21" s="29">
        <f t="shared" si="1"/>
        <v>5.4442765147126114E-2</v>
      </c>
      <c r="H21" s="29">
        <f t="shared" si="2"/>
        <v>5.2660906545702692E-2</v>
      </c>
      <c r="I21" s="27" t="str">
        <f t="shared" si="3"/>
        <v>TOP</v>
      </c>
    </row>
    <row r="22" spans="1:9" x14ac:dyDescent="0.25">
      <c r="A22" s="17" t="s">
        <v>26</v>
      </c>
      <c r="B22" s="19">
        <f>'1st Half'!B22+'2nd Half'!B22</f>
        <v>13066</v>
      </c>
      <c r="C22" s="25">
        <f>'1st Half'!F22</f>
        <v>116127742.05794999</v>
      </c>
      <c r="D22" s="25">
        <f>'2nd Half'!F22</f>
        <v>114014134.89794999</v>
      </c>
      <c r="E22" s="25">
        <f t="shared" si="4"/>
        <v>230141876.95589998</v>
      </c>
      <c r="F22" s="29">
        <f t="shared" si="0"/>
        <v>4.8790841191988267E-2</v>
      </c>
      <c r="G22" s="29">
        <f t="shared" si="1"/>
        <v>5.318798194017469E-2</v>
      </c>
      <c r="H22" s="29">
        <f t="shared" si="2"/>
        <v>5.0874467222107603E-2</v>
      </c>
      <c r="I22" s="27" t="str">
        <f t="shared" si="3"/>
        <v>TOP</v>
      </c>
    </row>
    <row r="23" spans="1:9" x14ac:dyDescent="0.25">
      <c r="A23" s="17" t="s">
        <v>27</v>
      </c>
      <c r="B23" s="19">
        <f>'1st Half'!B23+'2nd Half'!B23</f>
        <v>18840</v>
      </c>
      <c r="C23" s="25">
        <f>'1st Half'!F23</f>
        <v>161687126.76385504</v>
      </c>
      <c r="D23" s="25">
        <f>'2nd Half'!F23</f>
        <v>158694214.99585503</v>
      </c>
      <c r="E23" s="25">
        <f t="shared" si="4"/>
        <v>320381341.75971007</v>
      </c>
      <c r="F23" s="29">
        <f t="shared" si="0"/>
        <v>6.793252658600249E-2</v>
      </c>
      <c r="G23" s="29">
        <f t="shared" si="1"/>
        <v>7.403139136006813E-2</v>
      </c>
      <c r="H23" s="29">
        <f t="shared" si="2"/>
        <v>7.0822530369179612E-2</v>
      </c>
      <c r="I23" s="27" t="str">
        <f t="shared" si="3"/>
        <v>TOP</v>
      </c>
    </row>
    <row r="24" spans="1:9" x14ac:dyDescent="0.25">
      <c r="A24" s="17" t="s">
        <v>28</v>
      </c>
      <c r="B24" s="19">
        <f>'1st Half'!B24+'2nd Half'!B24</f>
        <v>12810</v>
      </c>
      <c r="C24" s="25">
        <f>'1st Half'!F24</f>
        <v>112518396.10368</v>
      </c>
      <c r="D24" s="25">
        <f>'2nd Half'!F24</f>
        <v>82841833.83168</v>
      </c>
      <c r="E24" s="25">
        <f t="shared" si="4"/>
        <v>195360229.93536001</v>
      </c>
      <c r="F24" s="29">
        <f t="shared" si="0"/>
        <v>4.7274381626505164E-2</v>
      </c>
      <c r="G24" s="29">
        <f t="shared" si="1"/>
        <v>3.8645997407901859E-2</v>
      </c>
      <c r="H24" s="29">
        <f t="shared" si="2"/>
        <v>4.318574153392505E-2</v>
      </c>
      <c r="I24" s="27" t="str">
        <f t="shared" si="3"/>
        <v>TOP</v>
      </c>
    </row>
    <row r="25" spans="1:9" x14ac:dyDescent="0.25">
      <c r="A25" s="17" t="s">
        <v>29</v>
      </c>
      <c r="B25" s="19">
        <f>'1st Half'!B25+'2nd Half'!B25</f>
        <v>15133</v>
      </c>
      <c r="C25" s="25">
        <f>'1st Half'!F25</f>
        <v>110776182.65112001</v>
      </c>
      <c r="D25" s="25">
        <f>'2nd Half'!F25</f>
        <v>107133186.06312001</v>
      </c>
      <c r="E25" s="25">
        <f t="shared" si="4"/>
        <v>217909368.71424001</v>
      </c>
      <c r="F25" s="29">
        <f t="shared" si="0"/>
        <v>4.6542394089504904E-2</v>
      </c>
      <c r="G25" s="29">
        <f t="shared" si="1"/>
        <v>4.9977995891639725E-2</v>
      </c>
      <c r="H25" s="29">
        <f t="shared" si="2"/>
        <v>4.8170385949216354E-2</v>
      </c>
      <c r="I25" s="27" t="str">
        <f t="shared" si="3"/>
        <v>TOP</v>
      </c>
    </row>
    <row r="26" spans="1:9" x14ac:dyDescent="0.25">
      <c r="A26" s="17" t="s">
        <v>30</v>
      </c>
      <c r="B26" s="19">
        <f>'1st Half'!B26+'2nd Half'!B26</f>
        <v>15148</v>
      </c>
      <c r="C26" s="25">
        <f>'1st Half'!F26</f>
        <v>104079932.60490002</v>
      </c>
      <c r="D26" s="25">
        <f>'2nd Half'!F26</f>
        <v>101528202.02490002</v>
      </c>
      <c r="E26" s="25">
        <f t="shared" si="4"/>
        <v>205608134.62980002</v>
      </c>
      <c r="F26" s="29">
        <f t="shared" si="0"/>
        <v>4.3728977873903938E-2</v>
      </c>
      <c r="G26" s="29">
        <f t="shared" si="1"/>
        <v>4.7363251763057362E-2</v>
      </c>
      <c r="H26" s="29">
        <f t="shared" si="2"/>
        <v>4.5451112349391518E-2</v>
      </c>
      <c r="I26" s="27" t="str">
        <f t="shared" si="3"/>
        <v>TOP</v>
      </c>
    </row>
    <row r="27" spans="1:9" x14ac:dyDescent="0.25">
      <c r="A27" s="17" t="s">
        <v>31</v>
      </c>
      <c r="B27" s="19">
        <f>'1st Half'!B27+'2nd Half'!B27</f>
        <v>15600</v>
      </c>
      <c r="C27" s="25">
        <f>'1st Half'!F27</f>
        <v>102756835.01474999</v>
      </c>
      <c r="D27" s="25">
        <f>'2nd Half'!F27</f>
        <v>100052759.09474999</v>
      </c>
      <c r="E27" s="25">
        <f t="shared" si="4"/>
        <v>202809594.10949999</v>
      </c>
      <c r="F27" s="29">
        <f t="shared" si="0"/>
        <v>4.3173081037725908E-2</v>
      </c>
      <c r="G27" s="29">
        <f t="shared" si="1"/>
        <v>4.6674952614948931E-2</v>
      </c>
      <c r="H27" s="29">
        <f t="shared" si="2"/>
        <v>4.4832475446569063E-2</v>
      </c>
      <c r="I27" s="27" t="str">
        <f t="shared" si="3"/>
        <v>TOP</v>
      </c>
    </row>
    <row r="28" spans="1:9" x14ac:dyDescent="0.25">
      <c r="A28" s="32"/>
      <c r="B28" s="32"/>
      <c r="C28" s="32"/>
      <c r="D28" s="32"/>
      <c r="E28" s="32"/>
      <c r="F28" s="32"/>
      <c r="G28" s="32"/>
      <c r="H28" s="32"/>
      <c r="I28" s="32"/>
    </row>
    <row r="29" spans="1:9" s="31" customFormat="1" x14ac:dyDescent="0.25">
      <c r="A29" s="21" t="s">
        <v>47</v>
      </c>
      <c r="B29" s="22">
        <f>SUM(B4:B28)</f>
        <v>218133</v>
      </c>
      <c r="C29" s="23">
        <f>SUM(C4:C28)</f>
        <v>2380113546.3312902</v>
      </c>
      <c r="D29" s="23">
        <f>SUM(D4:D28)</f>
        <v>2143607084.5137901</v>
      </c>
      <c r="E29" s="23">
        <f>SUM(E4:E28)</f>
        <v>4523720630.8450804</v>
      </c>
      <c r="F29" s="24"/>
      <c r="G29" s="24"/>
      <c r="H29" s="24"/>
      <c r="I29" s="24"/>
    </row>
    <row r="30" spans="1:9" s="31" customFormat="1" x14ac:dyDescent="0.25">
      <c r="A30" s="21" t="s">
        <v>48</v>
      </c>
      <c r="B30" s="24"/>
      <c r="C30" s="23"/>
      <c r="D30" s="23"/>
      <c r="E30" s="23"/>
      <c r="F30" s="30">
        <f>AVERAGE(F4:F28)</f>
        <v>4.1666666666666664E-2</v>
      </c>
      <c r="G30" s="30">
        <f>AVERAGE(G4:G28)</f>
        <v>4.1666666666666664E-2</v>
      </c>
      <c r="H30" s="30">
        <f>AVERAGE(H4:H28)</f>
        <v>4.1666666666666664E-2</v>
      </c>
      <c r="I30" s="24"/>
    </row>
  </sheetData>
  <mergeCells count="1">
    <mergeCell ref="A1:H1"/>
  </mergeCells>
  <conditionalFormatting sqref="F3:F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{2D37BF67-4401-41B3-925A-B8675499B2C8}</x14:id>
        </ext>
      </extLst>
    </cfRule>
  </conditionalFormatting>
  <conditionalFormatting sqref="G4:G2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{F57B041F-0CBD-43D9-9A4D-38DB326D77FF}</x14:id>
        </ext>
      </extLst>
    </cfRule>
  </conditionalFormatting>
  <conditionalFormatting sqref="H4:H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{CFF22A72-6709-4C3A-AF50-4E5E6604896F}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37BF67-4401-41B3-925A-B8675499B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F3:F27</xm:sqref>
        </x14:conditionalFormatting>
        <x14:conditionalFormatting xmlns:xm="http://schemas.microsoft.com/office/excel/2006/main">
          <x14:cfRule type="dataBar" id="{F57B041F-0CBD-43D9-9A4D-38DB326D77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G4:G27</xm:sqref>
        </x14:conditionalFormatting>
        <x14:conditionalFormatting xmlns:xm="http://schemas.microsoft.com/office/excel/2006/main">
          <x14:cfRule type="dataBar" id="{CFF22A72-6709-4C3A-AF50-4E5E66048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1st Half</vt:lpstr>
      <vt:lpstr>2nd Half</vt:lpstr>
      <vt:lpstr>Summary</vt:lpstr>
      <vt:lpstr>AnnualVolume</vt:lpstr>
      <vt:lpstr>Chiefs</vt:lpstr>
      <vt:lpstr>Jan_JuneSalesToDealers</vt:lpstr>
      <vt:lpstr>July_DecemberTotalSalesToDealers</vt:lpstr>
      <vt:lpstr>SalesVolume</vt:lpstr>
      <vt:lpstr>TotalSalesToDealers_Jan_Dec</vt:lpstr>
    </vt:vector>
  </TitlesOfParts>
  <Manager/>
  <Company>Dept. of Computer &amp; Information 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Stoney Brooks</dc:creator>
  <cp:keywords/>
  <dc:description/>
  <cp:lastModifiedBy>Akinteye Gbemisola</cp:lastModifiedBy>
  <cp:revision/>
  <dcterms:created xsi:type="dcterms:W3CDTF">2004-03-19T17:22:19Z</dcterms:created>
  <dcterms:modified xsi:type="dcterms:W3CDTF">2022-10-17T00:48:55Z</dcterms:modified>
  <cp:category/>
  <cp:contentStatus/>
</cp:coreProperties>
</file>