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24226"/>
  <mc:AlternateContent xmlns:mc="http://schemas.openxmlformats.org/markup-compatibility/2006">
    <mc:Choice Requires="x15">
      <x15ac:absPath xmlns:x15ac="http://schemas.microsoft.com/office/spreadsheetml/2010/11/ac" url="https://d.docs.live.net/4f07585f94bc8d41/MTSU/MBAI 6835-IT APPLICATIONS FOR DECISION MAKING/MODULE 3/"/>
    </mc:Choice>
  </mc:AlternateContent>
  <xr:revisionPtr revIDLastSave="1333" documentId="8_{3922D6D1-5933-4D18-99FC-A1E0DAE688AA}" xr6:coauthVersionLast="47" xr6:coauthVersionMax="47" xr10:uidLastSave="{814A0CBE-EEC3-49E3-876F-84689A3041AC}"/>
  <bookViews>
    <workbookView xWindow="-110" yWindow="-110" windowWidth="19420" windowHeight="10420" xr2:uid="{00000000-000D-0000-FFFF-FFFF00000000}"/>
  </bookViews>
  <sheets>
    <sheet name="Sales" sheetId="1" r:id="rId1"/>
    <sheet name="Sales by Product" sheetId="3" r:id="rId2"/>
    <sheet name="Profit by Product" sheetId="5" r:id="rId3"/>
    <sheet name="Cost by Product" sheetId="6" r:id="rId4"/>
  </sheets>
  <definedNames>
    <definedName name="Falcons">Sales!$G$2:$H$2</definedName>
    <definedName name="Slicer_Drug_Code">#N/A</definedName>
    <definedName name="Slicer_Year">#N/A</definedName>
    <definedName name="Slicer_Year1">#N/A</definedName>
    <definedName name="solver_eng" localSheetId="0" hidden="1">1</definedName>
    <definedName name="solver_neg" localSheetId="0" hidden="1">1</definedName>
    <definedName name="solver_num" localSheetId="0" hidden="1">0</definedName>
    <definedName name="solver_opt" localSheetId="0" hidden="1">Sales!$G$4</definedName>
    <definedName name="solver_typ" localSheetId="0" hidden="1">1</definedName>
    <definedName name="solver_val" localSheetId="0" hidden="1">0</definedName>
    <definedName name="solver_ver" localSheetId="0" hidden="1">3</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 i="1" l="1"/>
  <c r="C41" i="1"/>
  <c r="G40" i="1"/>
  <c r="H40" i="1"/>
  <c r="D40" i="1"/>
  <c r="E40" i="1"/>
  <c r="C40"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H39" i="1"/>
  <c r="G39" i="1"/>
  <c r="E39" i="1"/>
  <c r="D39" i="1"/>
  <c r="C39" i="1"/>
  <c r="I4" i="1"/>
  <c r="H5" i="1"/>
  <c r="H6" i="1"/>
  <c r="H7" i="1"/>
  <c r="H8" i="1"/>
  <c r="G8" i="1" s="1"/>
  <c r="H9" i="1"/>
  <c r="H10" i="1"/>
  <c r="H11" i="1"/>
  <c r="H12" i="1"/>
  <c r="G12" i="1" s="1"/>
  <c r="H13" i="1"/>
  <c r="H14" i="1"/>
  <c r="H15" i="1"/>
  <c r="H16" i="1"/>
  <c r="G16" i="1" s="1"/>
  <c r="H17" i="1"/>
  <c r="H18" i="1"/>
  <c r="H19" i="1"/>
  <c r="H20" i="1"/>
  <c r="G20" i="1" s="1"/>
  <c r="H21" i="1"/>
  <c r="H22" i="1"/>
  <c r="H23" i="1"/>
  <c r="H24" i="1"/>
  <c r="G24" i="1" s="1"/>
  <c r="H25" i="1"/>
  <c r="H26" i="1"/>
  <c r="H27" i="1"/>
  <c r="H28" i="1"/>
  <c r="G28" i="1" s="1"/>
  <c r="H29" i="1"/>
  <c r="H30" i="1"/>
  <c r="H31" i="1"/>
  <c r="H32" i="1"/>
  <c r="G32" i="1" s="1"/>
  <c r="H33" i="1"/>
  <c r="H34" i="1"/>
  <c r="H35" i="1"/>
  <c r="H36" i="1"/>
  <c r="G36" i="1" s="1"/>
  <c r="H37" i="1"/>
  <c r="H4" i="1"/>
  <c r="G4" i="1" s="1"/>
  <c r="G5" i="1"/>
  <c r="G6" i="1"/>
  <c r="G7" i="1"/>
  <c r="G9" i="1"/>
  <c r="G10" i="1"/>
  <c r="G11" i="1"/>
  <c r="G13" i="1"/>
  <c r="G14" i="1"/>
  <c r="G15" i="1"/>
  <c r="G17" i="1"/>
  <c r="G18" i="1"/>
  <c r="G19" i="1"/>
  <c r="G21" i="1"/>
  <c r="G22" i="1"/>
  <c r="G23" i="1"/>
  <c r="G25" i="1"/>
  <c r="G26" i="1"/>
  <c r="G27" i="1"/>
  <c r="G29" i="1"/>
  <c r="G30" i="1"/>
  <c r="G31" i="1"/>
  <c r="G33" i="1"/>
  <c r="G34" i="1"/>
  <c r="G35" i="1"/>
  <c r="G37"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4" i="1"/>
</calcChain>
</file>

<file path=xl/sharedStrings.xml><?xml version="1.0" encoding="utf-8"?>
<sst xmlns="http://schemas.openxmlformats.org/spreadsheetml/2006/main" count="70" uniqueCount="26">
  <si>
    <t>Total Cost</t>
  </si>
  <si>
    <t>Markup Percentage</t>
  </si>
  <si>
    <t>Year</t>
  </si>
  <si>
    <t>Drug Code</t>
  </si>
  <si>
    <t>CX101</t>
  </si>
  <si>
    <t>CX102</t>
  </si>
  <si>
    <t>CX103</t>
  </si>
  <si>
    <t>Total</t>
  </si>
  <si>
    <t>Average</t>
  </si>
  <si>
    <t>Highest</t>
  </si>
  <si>
    <t>Lowest</t>
  </si>
  <si>
    <t>Drug Portfolio Sales Summary</t>
  </si>
  <si>
    <t>Order Volume (Doses)</t>
  </si>
  <si>
    <t>Manufacturing Cost per Dose</t>
  </si>
  <si>
    <t>Total Sales Price</t>
  </si>
  <si>
    <t>% of Total Sales</t>
  </si>
  <si>
    <t>Total Profit</t>
  </si>
  <si>
    <t>Sum of Total Sales Price</t>
  </si>
  <si>
    <t>Row Labels</t>
  </si>
  <si>
    <t>Grand Total</t>
  </si>
  <si>
    <t>Sum of Total Cost</t>
  </si>
  <si>
    <t>Column Labels</t>
  </si>
  <si>
    <t>Sum of Total Profit</t>
  </si>
  <si>
    <t>Over the course of the 3 years in question, CX101 generated the most sales.</t>
  </si>
  <si>
    <t>Over the course of the 3 years in question, CX101 generated the most profit.</t>
  </si>
  <si>
    <t xml:space="preserve">Over the course of the 3 years in question, CX101 generated the greatest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</si>
</sst>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5" x14ac:knownFonts="1">
    <font>
      <sz val="10"/>
      <name val="Arial"/>
    </font>
    <font>
      <sz val="10"/>
      <name val="Arial"/>
      <family val="2"/>
    </font>
    <font>
      <b/>
      <sz val="10"/>
      <name val="Arial"/>
      <family val="2"/>
    </font>
    <font>
      <b/>
      <u/>
      <sz val="10"/>
      <name val="Arial"/>
      <family val="2"/>
    </font>
    <font>
      <b/>
      <i/>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0" fillId="0" borderId="1" xfId="0" applyBorder="1"/>
    <xf numFmtId="1" fontId="0" fillId="0" borderId="0" xfId="0" applyNumberFormat="1"/>
    <xf numFmtId="0" fontId="0" fillId="0" borderId="1" xfId="0" applyBorder="1"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9" fontId="0" fillId="2" borderId="1" xfId="2"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2" borderId="1" xfId="0" applyFill="1" applyBorder="1" applyAlignment="1">
      <alignment horizontal="center" vertical="center"/>
    </xf>
    <xf numFmtId="164" fontId="0" fillId="0" borderId="0" xfId="0" applyNumberFormat="1"/>
    <xf numFmtId="164" fontId="0" fillId="0" borderId="1" xfId="0" applyNumberFormat="1" applyBorder="1"/>
    <xf numFmtId="164" fontId="2" fillId="0" borderId="1" xfId="0" applyNumberFormat="1" applyFont="1" applyBorder="1" applyAlignment="1">
      <alignment horizontal="center" vertical="center" wrapText="1"/>
    </xf>
    <xf numFmtId="164" fontId="0" fillId="2" borderId="1" xfId="2" applyNumberFormat="1" applyFont="1" applyFill="1" applyBorder="1" applyAlignment="1">
      <alignment horizontal="center" vertical="center"/>
    </xf>
    <xf numFmtId="10"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164" fontId="0" fillId="0" borderId="1" xfId="0" applyNumberFormat="1" applyBorder="1" applyAlignment="1">
      <alignment horizontal="center" vertical="center"/>
    </xf>
    <xf numFmtId="164" fontId="0" fillId="2" borderId="1" xfId="1" applyNumberFormat="1" applyFont="1" applyFill="1" applyBorder="1" applyAlignment="1">
      <alignment horizontal="center" vertical="center"/>
    </xf>
    <xf numFmtId="164" fontId="2" fillId="0" borderId="1" xfId="0" applyNumberFormat="1" applyFont="1" applyBorder="1" applyAlignment="1">
      <alignment horizontal="center" vertical="center"/>
    </xf>
    <xf numFmtId="1" fontId="0" fillId="0" borderId="1" xfId="1" applyNumberFormat="1" applyFont="1" applyBorder="1"/>
    <xf numFmtId="1" fontId="2" fillId="0" borderId="1" xfId="0" applyNumberFormat="1" applyFont="1" applyBorder="1" applyAlignment="1">
      <alignment horizontal="center" vertical="center" wrapText="1"/>
    </xf>
    <xf numFmtId="1" fontId="0" fillId="2" borderId="1" xfId="0" applyNumberFormat="1" applyFill="1" applyBorder="1" applyAlignment="1">
      <alignment horizontal="center" vertical="center"/>
    </xf>
    <xf numFmtId="1" fontId="3" fillId="3" borderId="1" xfId="0" applyNumberFormat="1" applyFont="1" applyFill="1" applyBorder="1" applyAlignment="1">
      <alignment horizontal="center" vertical="center"/>
    </xf>
    <xf numFmtId="1" fontId="0" fillId="3" borderId="1" xfId="0" applyNumberFormat="1" applyFill="1" applyBorder="1" applyAlignment="1">
      <alignment horizontal="center" vertical="center"/>
    </xf>
    <xf numFmtId="164" fontId="0" fillId="4" borderId="1" xfId="2" applyNumberFormat="1" applyFont="1" applyFill="1" applyBorder="1" applyAlignment="1">
      <alignment horizontal="center" vertical="center"/>
    </xf>
    <xf numFmtId="10" fontId="0" fillId="4" borderId="1" xfId="0" applyNumberFormat="1" applyFill="1" applyBorder="1" applyAlignment="1">
      <alignment horizontal="center" vertical="center"/>
    </xf>
    <xf numFmtId="9" fontId="0" fillId="4" borderId="1" xfId="2" applyFont="1" applyFill="1" applyBorder="1" applyAlignment="1">
      <alignment horizontal="center" vertical="center"/>
    </xf>
    <xf numFmtId="0" fontId="2" fillId="0" borderId="0" xfId="0" applyFont="1"/>
    <xf numFmtId="1" fontId="2" fillId="0" borderId="0" xfId="0" applyNumberFormat="1" applyFont="1"/>
    <xf numFmtId="164" fontId="2" fillId="0" borderId="0" xfId="0" applyNumberFormat="1" applyFont="1"/>
    <xf numFmtId="0" fontId="0" fillId="0" borderId="1" xfId="0" applyBorder="1" applyAlignment="1">
      <alignment horizontal="center"/>
    </xf>
    <xf numFmtId="44" fontId="0" fillId="4" borderId="1" xfId="0" applyNumberFormat="1" applyFill="1" applyBorder="1" applyAlignment="1">
      <alignment horizontal="center" vertical="center"/>
    </xf>
    <xf numFmtId="44" fontId="3" fillId="3" borderId="1" xfId="1" applyFont="1" applyFill="1" applyBorder="1" applyAlignment="1">
      <alignment horizontal="center" vertical="center"/>
    </xf>
    <xf numFmtId="44" fontId="0" fillId="0" borderId="1" xfId="1" applyFont="1" applyBorder="1"/>
    <xf numFmtId="44" fontId="3" fillId="4" borderId="1" xfId="1" applyFont="1" applyFill="1" applyBorder="1" applyAlignment="1">
      <alignment horizontal="center" vertical="center"/>
    </xf>
    <xf numFmtId="44" fontId="0" fillId="3" borderId="1" xfId="1" applyFont="1" applyFill="1" applyBorder="1" applyAlignment="1">
      <alignment horizontal="center" vertical="center"/>
    </xf>
    <xf numFmtId="0" fontId="0" fillId="0" borderId="0" xfId="0" pivotButton="1"/>
    <xf numFmtId="0" fontId="0" fillId="0" borderId="0" xfId="0" applyAlignment="1">
      <alignment horizontal="left"/>
    </xf>
    <xf numFmtId="44" fontId="0" fillId="0" borderId="0" xfId="0" applyNumberFormat="1"/>
    <xf numFmtId="0" fontId="4" fillId="0" borderId="0" xfId="0" applyFont="1"/>
    <xf numFmtId="0" fontId="2" fillId="0" borderId="2" xfId="0" applyFont="1" applyBorder="1" applyAlignment="1">
      <alignment horizontal="center"/>
    </xf>
  </cellXfs>
  <cellStyles count="3">
    <cellStyle name="Currency" xfId="1" builtinId="4"/>
    <cellStyle name="Normal" xfId="0" builtinId="0"/>
    <cellStyle name="Percent" xfId="2" builtinId="5"/>
  </cellStyles>
  <dxfs count="14">
    <dxf>
      <numFmt numFmtId="34" formatCode="_(&quot;$&quot;* #,##0.00_);_(&quot;$&quot;* \(#,##0.00\);_(&quot;$&quot;* &quot;-&quot;??_);_(@_)"/>
    </dxf>
    <dxf>
      <fill>
        <patternFill>
          <bgColor theme="6" tint="0.59996337778862885"/>
        </patternFill>
      </fill>
    </dxf>
    <dxf>
      <fill>
        <patternFill>
          <bgColor theme="6"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patternFill>
      </fill>
    </dxf>
    <dxf>
      <fill>
        <patternFill>
          <bgColor theme="9"/>
        </patternFill>
      </fill>
    </dxf>
    <dxf>
      <font>
        <b val="0"/>
        <i val="0"/>
      </font>
      <fill>
        <patternFill>
          <bgColor theme="3" tint="0.59996337778862885"/>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[MTSUPharma(Akinteye).xlsx]Sales by Product!PivotTable1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Total Sales per Product By Year</a:t>
            </a:r>
            <a:endParaRPr lang="en-US" sz="1200">
              <a:effectLst/>
            </a:endParaRPr>
          </a:p>
        </c:rich>
      </c:tx>
      <c:layout>
        <c:manualLayout>
          <c:xMode val="edge"/>
          <c:yMode val="edge"/>
          <c:x val="0.3229596170100640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w="15875">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w="15875">
            <a:solidFill>
              <a:schemeClr val="tx2">
                <a:lumMod val="60000"/>
                <a:lumOff val="40000"/>
              </a:schemeClr>
            </a:solidFill>
          </a:ln>
          <a:effectLst/>
        </c:spPr>
        <c:dLbl>
          <c:idx val="0"/>
          <c:layout>
            <c:manualLayout>
              <c:x val="-1.738374619730555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12700">
            <a:noFill/>
          </a:ln>
          <a:effectLst/>
        </c:spPr>
        <c:dLbl>
          <c:idx val="0"/>
          <c:layout>
            <c:manualLayout>
              <c:x val="-2.0860495436766623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w="15875">
            <a:solidFill>
              <a:schemeClr val="tx2">
                <a:lumMod val="60000"/>
                <a:lumOff val="40000"/>
              </a:schemeClr>
            </a:solidFill>
          </a:ln>
          <a:effectLst/>
        </c:spPr>
        <c:dLbl>
          <c:idx val="0"/>
          <c:layout>
            <c:manualLayout>
              <c:x val="2.259887005649717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a:noFill/>
          </a:ln>
          <a:effectLst/>
        </c:spPr>
        <c:dLbl>
          <c:idx val="0"/>
          <c:layout>
            <c:manualLayout>
              <c:x val="2.60756192959582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w="15875">
            <a:solidFill>
              <a:schemeClr val="tx2">
                <a:lumMod val="60000"/>
                <a:lumOff val="40000"/>
              </a:schemeClr>
            </a:solidFill>
          </a:ln>
          <a:effectLst/>
        </c:spPr>
        <c:dLbl>
          <c:idx val="0"/>
          <c:layout>
            <c:manualLayout>
              <c:x val="-4.6936114732724965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Product'!$B$3:$B$4</c:f>
              <c:strCache>
                <c:ptCount val="1"/>
                <c:pt idx="0">
                  <c:v>2019</c:v>
                </c:pt>
              </c:strCache>
            </c:strRef>
          </c:tx>
          <c:spPr>
            <a:solidFill>
              <a:schemeClr val="tx2">
                <a:lumMod val="60000"/>
                <a:lumOff val="40000"/>
              </a:schemeClr>
            </a:solidFill>
            <a:ln w="12700">
              <a:noFill/>
            </a:ln>
            <a:effectLst/>
          </c:spPr>
          <c:invertIfNegative val="0"/>
          <c:dPt>
            <c:idx val="0"/>
            <c:invertIfNegative val="0"/>
            <c:bubble3D val="0"/>
            <c:spPr>
              <a:solidFill>
                <a:schemeClr val="tx2">
                  <a:lumMod val="60000"/>
                  <a:lumOff val="40000"/>
                </a:schemeClr>
              </a:solidFill>
              <a:ln w="12700">
                <a:noFill/>
              </a:ln>
              <a:effectLst/>
            </c:spPr>
            <c:extLst>
              <c:ext xmlns:c16="http://schemas.microsoft.com/office/drawing/2014/chart" uri="{C3380CC4-5D6E-409C-BE32-E72D297353CC}">
                <c16:uniqueId val="{00000005-2F35-4F39-90A9-D74BBE6535B0}"/>
              </c:ext>
            </c:extLst>
          </c:dPt>
          <c:dLbls>
            <c:dLbl>
              <c:idx val="0"/>
              <c:layout>
                <c:manualLayout>
                  <c:x val="-2.086049543676662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F35-4F39-90A9-D74BBE6535B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Product'!$A$5:$A$8</c:f>
              <c:strCache>
                <c:ptCount val="3"/>
                <c:pt idx="0">
                  <c:v>CX101</c:v>
                </c:pt>
                <c:pt idx="1">
                  <c:v>CX102</c:v>
                </c:pt>
                <c:pt idx="2">
                  <c:v>CX103</c:v>
                </c:pt>
              </c:strCache>
            </c:strRef>
          </c:cat>
          <c:val>
            <c:numRef>
              <c:f>'Sales by Product'!$B$5:$B$8</c:f>
              <c:numCache>
                <c:formatCode>_("$"* #,##0.00_);_("$"* \(#,##0.00\);_("$"* "-"??_);_(@_)</c:formatCode>
                <c:ptCount val="3"/>
                <c:pt idx="0">
                  <c:v>7790372.1675000004</c:v>
                </c:pt>
                <c:pt idx="1">
                  <c:v>3060203.43</c:v>
                </c:pt>
                <c:pt idx="2">
                  <c:v>18011639.175600003</c:v>
                </c:pt>
              </c:numCache>
            </c:numRef>
          </c:val>
          <c:extLst>
            <c:ext xmlns:c16="http://schemas.microsoft.com/office/drawing/2014/chart" uri="{C3380CC4-5D6E-409C-BE32-E72D297353CC}">
              <c16:uniqueId val="{00000000-2F35-4F39-90A9-D74BBE6535B0}"/>
            </c:ext>
          </c:extLst>
        </c:ser>
        <c:ser>
          <c:idx val="1"/>
          <c:order val="1"/>
          <c:tx>
            <c:strRef>
              <c:f>'Sales by Product'!$C$3:$C$4</c:f>
              <c:strCache>
                <c:ptCount val="1"/>
                <c:pt idx="0">
                  <c:v>2020</c:v>
                </c:pt>
              </c:strCache>
            </c:strRef>
          </c:tx>
          <c:spPr>
            <a:solidFill>
              <a:schemeClr val="tx2">
                <a:lumMod val="60000"/>
                <a:lumOff val="40000"/>
              </a:schemeClr>
            </a:solidFill>
            <a:ln w="15875">
              <a:solidFill>
                <a:schemeClr val="tx2">
                  <a:lumMod val="60000"/>
                  <a:lumOff val="40000"/>
                </a:schemeClr>
              </a:solidFill>
            </a:ln>
            <a:effectLst/>
          </c:spPr>
          <c:invertIfNegative val="0"/>
          <c:dPt>
            <c:idx val="0"/>
            <c:invertIfNegative val="0"/>
            <c:bubble3D val="0"/>
            <c:spPr>
              <a:solidFill>
                <a:schemeClr val="tx2">
                  <a:lumMod val="60000"/>
                  <a:lumOff val="40000"/>
                </a:schemeClr>
              </a:solidFill>
              <a:ln w="15875">
                <a:solidFill>
                  <a:schemeClr val="tx2">
                    <a:lumMod val="60000"/>
                    <a:lumOff val="40000"/>
                  </a:schemeClr>
                </a:solidFill>
              </a:ln>
              <a:effectLst/>
            </c:spPr>
            <c:extLst>
              <c:ext xmlns:c16="http://schemas.microsoft.com/office/drawing/2014/chart" uri="{C3380CC4-5D6E-409C-BE32-E72D297353CC}">
                <c16:uniqueId val="{00000003-AF88-4B11-91F6-6C8B90979238}"/>
              </c:ext>
            </c:extLst>
          </c:dPt>
          <c:dPt>
            <c:idx val="1"/>
            <c:invertIfNegative val="0"/>
            <c:bubble3D val="0"/>
            <c:spPr>
              <a:solidFill>
                <a:schemeClr val="tx2">
                  <a:lumMod val="60000"/>
                  <a:lumOff val="40000"/>
                </a:schemeClr>
              </a:solidFill>
              <a:ln w="15875">
                <a:solidFill>
                  <a:schemeClr val="tx2">
                    <a:lumMod val="60000"/>
                    <a:lumOff val="40000"/>
                  </a:schemeClr>
                </a:solidFill>
              </a:ln>
              <a:effectLst/>
            </c:spPr>
            <c:extLst>
              <c:ext xmlns:c16="http://schemas.microsoft.com/office/drawing/2014/chart" uri="{C3380CC4-5D6E-409C-BE32-E72D297353CC}">
                <c16:uniqueId val="{00000005-AF88-4B11-91F6-6C8B90979238}"/>
              </c:ext>
            </c:extLst>
          </c:dPt>
          <c:dPt>
            <c:idx val="2"/>
            <c:invertIfNegative val="0"/>
            <c:bubble3D val="0"/>
            <c:spPr>
              <a:solidFill>
                <a:schemeClr val="tx2">
                  <a:lumMod val="60000"/>
                  <a:lumOff val="40000"/>
                </a:schemeClr>
              </a:solidFill>
              <a:ln w="15875">
                <a:solidFill>
                  <a:schemeClr val="tx2">
                    <a:lumMod val="60000"/>
                    <a:lumOff val="40000"/>
                  </a:schemeClr>
                </a:solidFill>
              </a:ln>
              <a:effectLst/>
            </c:spPr>
            <c:extLst>
              <c:ext xmlns:c16="http://schemas.microsoft.com/office/drawing/2014/chart" uri="{C3380CC4-5D6E-409C-BE32-E72D297353CC}">
                <c16:uniqueId val="{00000007-AF88-4B11-91F6-6C8B90979238}"/>
              </c:ext>
            </c:extLst>
          </c:dPt>
          <c:dLbls>
            <c:dLbl>
              <c:idx val="0"/>
              <c:layout>
                <c:manualLayout>
                  <c:x val="-1.738374619730555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88-4B11-91F6-6C8B90979238}"/>
                </c:ext>
              </c:extLst>
            </c:dLbl>
            <c:dLbl>
              <c:idx val="1"/>
              <c:layout>
                <c:manualLayout>
                  <c:x val="-4.6936114732724965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88-4B11-91F6-6C8B90979238}"/>
                </c:ext>
              </c:extLst>
            </c:dLbl>
            <c:dLbl>
              <c:idx val="2"/>
              <c:layout>
                <c:manualLayout>
                  <c:x val="2.2598870056497175E-2"/>
                  <c:y val="-4.62962962962971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88-4B11-91F6-6C8B9097923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Product'!$A$5:$A$8</c:f>
              <c:strCache>
                <c:ptCount val="3"/>
                <c:pt idx="0">
                  <c:v>CX101</c:v>
                </c:pt>
                <c:pt idx="1">
                  <c:v>CX102</c:v>
                </c:pt>
                <c:pt idx="2">
                  <c:v>CX103</c:v>
                </c:pt>
              </c:strCache>
            </c:strRef>
          </c:cat>
          <c:val>
            <c:numRef>
              <c:f>'Sales by Product'!$C$5:$C$8</c:f>
              <c:numCache>
                <c:formatCode>_("$"* #,##0.00_);_("$"* \(#,##0.00\);_("$"* "-"??_);_(@_)</c:formatCode>
                <c:ptCount val="3"/>
                <c:pt idx="0">
                  <c:v>9828656.0775000006</c:v>
                </c:pt>
                <c:pt idx="1">
                  <c:v>6751907.6924999999</c:v>
                </c:pt>
                <c:pt idx="2">
                  <c:v>4802692.0115999999</c:v>
                </c:pt>
              </c:numCache>
            </c:numRef>
          </c:val>
          <c:extLst>
            <c:ext xmlns:c16="http://schemas.microsoft.com/office/drawing/2014/chart" uri="{C3380CC4-5D6E-409C-BE32-E72D297353CC}">
              <c16:uniqueId val="{0000000C-6644-4FEE-9896-8323F57D77AC}"/>
            </c:ext>
          </c:extLst>
        </c:ser>
        <c:ser>
          <c:idx val="2"/>
          <c:order val="2"/>
          <c:tx>
            <c:strRef>
              <c:f>'Sales by Product'!$D$3:$D$4</c:f>
              <c:strCache>
                <c:ptCount val="1"/>
                <c:pt idx="0">
                  <c:v>2021</c:v>
                </c:pt>
              </c:strCache>
            </c:strRef>
          </c:tx>
          <c:spPr>
            <a:solidFill>
              <a:schemeClr val="tx2">
                <a:lumMod val="60000"/>
                <a:lumOff val="40000"/>
              </a:schemeClr>
            </a:solidFill>
            <a:ln>
              <a:noFill/>
            </a:ln>
            <a:effectLst/>
          </c:spPr>
          <c:invertIfNegative val="0"/>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AF88-4B11-91F6-6C8B90979238}"/>
              </c:ext>
            </c:extLst>
          </c:dPt>
          <c:dLbls>
            <c:dLbl>
              <c:idx val="2"/>
              <c:layout>
                <c:manualLayout>
                  <c:x val="2.60756192959582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F88-4B11-91F6-6C8B9097923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Product'!$A$5:$A$8</c:f>
              <c:strCache>
                <c:ptCount val="3"/>
                <c:pt idx="0">
                  <c:v>CX101</c:v>
                </c:pt>
                <c:pt idx="1">
                  <c:v>CX102</c:v>
                </c:pt>
                <c:pt idx="2">
                  <c:v>CX103</c:v>
                </c:pt>
              </c:strCache>
            </c:strRef>
          </c:cat>
          <c:val>
            <c:numRef>
              <c:f>'Sales by Product'!$D$5:$D$8</c:f>
              <c:numCache>
                <c:formatCode>_("$"* #,##0.00_);_("$"* \(#,##0.00\);_("$"* "-"??_);_(@_)</c:formatCode>
                <c:ptCount val="3"/>
                <c:pt idx="0">
                  <c:v>18641361.6675</c:v>
                </c:pt>
                <c:pt idx="1">
                  <c:v>7691209.5350000001</c:v>
                </c:pt>
                <c:pt idx="2">
                  <c:v>3733270.2372000003</c:v>
                </c:pt>
              </c:numCache>
            </c:numRef>
          </c:val>
          <c:extLst>
            <c:ext xmlns:c16="http://schemas.microsoft.com/office/drawing/2014/chart" uri="{C3380CC4-5D6E-409C-BE32-E72D297353CC}">
              <c16:uniqueId val="{0000000D-6644-4FEE-9896-8323F57D77AC}"/>
            </c:ext>
          </c:extLst>
        </c:ser>
        <c:dLbls>
          <c:showLegendKey val="0"/>
          <c:showVal val="0"/>
          <c:showCatName val="0"/>
          <c:showSerName val="0"/>
          <c:showPercent val="0"/>
          <c:showBubbleSize val="0"/>
        </c:dLbls>
        <c:gapWidth val="219"/>
        <c:overlap val="-27"/>
        <c:axId val="560829343"/>
        <c:axId val="141460719"/>
      </c:barChart>
      <c:catAx>
        <c:axId val="56082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60719"/>
        <c:crosses val="autoZero"/>
        <c:auto val="1"/>
        <c:lblAlgn val="ctr"/>
        <c:lblOffset val="100"/>
        <c:noMultiLvlLbl val="0"/>
      </c:catAx>
      <c:valAx>
        <c:axId val="14146071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2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[MTSUPharma(Akinteye).xlsx]Profit by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 Per year</a:t>
            </a:r>
          </a:p>
        </c:rich>
      </c:tx>
      <c:layout>
        <c:manualLayout>
          <c:xMode val="edge"/>
          <c:yMode val="edge"/>
          <c:x val="0.3030207786526684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'Profit by Product'!$B$3:$B$4</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3D-4A2A-A683-01C12D6B46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3D-4A2A-A683-01C12D6B46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3D-4A2A-A683-01C12D6B46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Product'!$A$5:$A$8</c:f>
              <c:strCache>
                <c:ptCount val="3"/>
                <c:pt idx="0">
                  <c:v>CX101</c:v>
                </c:pt>
                <c:pt idx="1">
                  <c:v>CX102</c:v>
                </c:pt>
                <c:pt idx="2">
                  <c:v>CX103</c:v>
                </c:pt>
              </c:strCache>
            </c:strRef>
          </c:cat>
          <c:val>
            <c:numRef>
              <c:f>'Profit by Product'!$B$5:$B$8</c:f>
              <c:numCache>
                <c:formatCode>_("$"* #,##0.00_);_("$"* \(#,##0.00\);_("$"* "-"??_);_(@_)</c:formatCode>
                <c:ptCount val="3"/>
                <c:pt idx="0">
                  <c:v>1131934.4175</c:v>
                </c:pt>
                <c:pt idx="1">
                  <c:v>650594.43000000017</c:v>
                </c:pt>
                <c:pt idx="2">
                  <c:v>2875807.9356000004</c:v>
                </c:pt>
              </c:numCache>
            </c:numRef>
          </c:val>
          <c:extLst>
            <c:ext xmlns:c16="http://schemas.microsoft.com/office/drawing/2014/chart" uri="{C3380CC4-5D6E-409C-BE32-E72D297353CC}">
              <c16:uniqueId val="{00000000-39CE-416C-BF50-C6925445584B}"/>
            </c:ext>
          </c:extLst>
        </c:ser>
        <c:ser>
          <c:idx val="1"/>
          <c:order val="1"/>
          <c:tx>
            <c:strRef>
              <c:f>'Profit by Product'!$C$3:$C$4</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6C55-4620-B70E-8BCFA76E0D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6C55-4620-B70E-8BCFA76E0D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C55-4620-B70E-8BCFA76E0D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Product'!$A$5:$A$8</c:f>
              <c:strCache>
                <c:ptCount val="3"/>
                <c:pt idx="0">
                  <c:v>CX101</c:v>
                </c:pt>
                <c:pt idx="1">
                  <c:v>CX102</c:v>
                </c:pt>
                <c:pt idx="2">
                  <c:v>CX103</c:v>
                </c:pt>
              </c:strCache>
            </c:strRef>
          </c:cat>
          <c:val>
            <c:numRef>
              <c:f>'Profit by Product'!$C$5:$C$8</c:f>
              <c:numCache>
                <c:formatCode>_("$"* #,##0.00_);_("$"* \(#,##0.00\);_("$"* "-"??_);_(@_)</c:formatCode>
                <c:ptCount val="3"/>
                <c:pt idx="0">
                  <c:v>1428095.3274999997</c:v>
                </c:pt>
                <c:pt idx="1">
                  <c:v>1435444.9424999999</c:v>
                </c:pt>
                <c:pt idx="2">
                  <c:v>766816.37160000019</c:v>
                </c:pt>
              </c:numCache>
            </c:numRef>
          </c:val>
          <c:extLst>
            <c:ext xmlns:c16="http://schemas.microsoft.com/office/drawing/2014/chart" uri="{C3380CC4-5D6E-409C-BE32-E72D297353CC}">
              <c16:uniqueId val="{0000001F-206B-49FA-98AA-7DA7057D4EBB}"/>
            </c:ext>
          </c:extLst>
        </c:ser>
        <c:ser>
          <c:idx val="2"/>
          <c:order val="2"/>
          <c:tx>
            <c:strRef>
              <c:f>'Profit by Product'!$D$3:$D$4</c:f>
              <c:strCache>
                <c:ptCount val="1"/>
                <c:pt idx="0">
                  <c:v>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6C55-4620-B70E-8BCFA76E0D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6C55-4620-B70E-8BCFA76E0D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6C55-4620-B70E-8BCFA76E0D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Product'!$A$5:$A$8</c:f>
              <c:strCache>
                <c:ptCount val="3"/>
                <c:pt idx="0">
                  <c:v>CX101</c:v>
                </c:pt>
                <c:pt idx="1">
                  <c:v>CX102</c:v>
                </c:pt>
                <c:pt idx="2">
                  <c:v>CX103</c:v>
                </c:pt>
              </c:strCache>
            </c:strRef>
          </c:cat>
          <c:val>
            <c:numRef>
              <c:f>'Profit by Product'!$D$5:$D$8</c:f>
              <c:numCache>
                <c:formatCode>_("$"* #,##0.00_);_("$"* \(#,##0.00\);_("$"* "-"??_);_(@_)</c:formatCode>
                <c:ptCount val="3"/>
                <c:pt idx="0">
                  <c:v>2708573.9174999991</c:v>
                </c:pt>
                <c:pt idx="1">
                  <c:v>1635139.0350000004</c:v>
                </c:pt>
                <c:pt idx="2">
                  <c:v>596068.3572000002</c:v>
                </c:pt>
              </c:numCache>
            </c:numRef>
          </c:val>
          <c:extLst>
            <c:ext xmlns:c16="http://schemas.microsoft.com/office/drawing/2014/chart" uri="{C3380CC4-5D6E-409C-BE32-E72D297353CC}">
              <c16:uniqueId val="{00000020-206B-49FA-98AA-7DA7057D4E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[MTSUPharma(Akinteye).xlsx]Cost by Product!PivotTable5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'Cost by Product'!$B$3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rgbClr val="FF0000"/>
                </a:solidFill>
                <a:prstDash val="sysDot"/>
              </a:ln>
              <a:effectLst/>
            </c:spPr>
            <c:trendlineType val="linear"/>
            <c:forward val="1"/>
            <c:dispRSqr val="0"/>
            <c:dispEq val="0"/>
          </c:trendline>
          <c:cat>
            <c:strRef>
              <c:f>'Cost by Product'!$A$4:$A$7</c:f>
              <c:strCache>
                <c:ptCount val="3"/>
                <c:pt idx="0">
                  <c:v>2019</c:v>
                </c:pt>
                <c:pt idx="1">
                  <c:v>2020</c:v>
                </c:pt>
                <c:pt idx="2">
                  <c:v>2021</c:v>
                </c:pt>
              </c:strCache>
            </c:strRef>
          </c:cat>
          <c:val>
            <c:numRef>
              <c:f>'Cost by Product'!$B$4:$B$7</c:f>
              <c:numCache>
                <c:formatCode>_("$"* #,##0.00_);_("$"* \(#,##0.00\);_("$"* "-"??_);_(@_)</c:formatCode>
                <c:ptCount val="3"/>
                <c:pt idx="0">
                  <c:v>15135831.24</c:v>
                </c:pt>
                <c:pt idx="1">
                  <c:v>4035875.6399999997</c:v>
                </c:pt>
                <c:pt idx="2">
                  <c:v>3137201.88</c:v>
                </c:pt>
              </c:numCache>
            </c:numRef>
          </c:val>
          <c:smooth val="0"/>
          <c:extLst>
            <c:ext xmlns:c16="http://schemas.microsoft.com/office/drawing/2014/chart" uri="{C3380CC4-5D6E-409C-BE32-E72D297353CC}">
              <c16:uniqueId val="{00000000-52AF-46CC-AB3B-1E8BCB90F288}"/>
            </c:ext>
          </c:extLst>
        </c:ser>
        <c:dLbls>
          <c:dLblPos val="t"/>
          <c:showLegendKey val="0"/>
          <c:showVal val="1"/>
          <c:showCatName val="0"/>
          <c:showSerName val="0"/>
          <c:showPercent val="0"/>
          <c:showBubbleSize val="0"/>
        </c:dLbls>
        <c:smooth val="0"/>
        <c:axId val="777258223"/>
        <c:axId val="777245327"/>
      </c:lineChart>
      <c:catAx>
        <c:axId val="77725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245327"/>
        <c:crosses val="autoZero"/>
        <c:auto val="1"/>
        <c:lblAlgn val="ctr"/>
        <c:lblOffset val="100"/>
        <c:noMultiLvlLbl val="0"/>
      </c:catAx>
      <c:valAx>
        <c:axId val="7772453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258223"/>
        <c:crosses val="autoZero"/>
        <c:crossBetween val="between"/>
      </c:valAx>
      <c:spPr>
        <a:noFill/>
        <a:ln>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15875</xdr:colOff>
      <xdr:row>0</xdr:row>
      <xdr:rowOff>22224</xdr:rowOff>
    </xdr:from>
    <xdr:to>
      <xdr:col>19</xdr:col>
      <xdr:colOff>603250</xdr:colOff>
      <xdr:row>25</xdr:row>
      <xdr:rowOff>25399</xdr:rowOff>
    </xdr:to>
    <xdr:graphicFrame macro="">
      <xdr:nvGraphicFramePr>
        <xdr:cNvPr id="4" name="Chart 3">
          <a:extLst>
            <a:ext uri="{FF2B5EF4-FFF2-40B4-BE49-F238E27FC236}">
              <a16:creationId xmlns:a16="http://schemas.microsoft.com/office/drawing/2014/main" id="{043EC348-ECB2-5ECD-B936-10A3E1F54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12</xdr:row>
      <xdr:rowOff>120650</xdr:rowOff>
    </xdr:from>
    <xdr:to>
      <xdr:col>3</xdr:col>
      <xdr:colOff>946150</xdr:colOff>
      <xdr:row>20</xdr:row>
      <xdr:rowOff>69850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75187212-96A9-7FFC-B8B9-C5AE2B4285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94000" y="2044700"/>
              <a:ext cx="18478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155575</xdr:rowOff>
    </xdr:from>
    <xdr:to>
      <xdr:col>4</xdr:col>
      <xdr:colOff>323850</xdr:colOff>
      <xdr:row>26</xdr:row>
      <xdr:rowOff>41275</xdr:rowOff>
    </xdr:to>
    <xdr:graphicFrame macro="">
      <xdr:nvGraphicFramePr>
        <xdr:cNvPr id="2" name="Chart 1">
          <a:extLst>
            <a:ext uri="{FF2B5EF4-FFF2-40B4-BE49-F238E27FC236}">
              <a16:creationId xmlns:a16="http://schemas.microsoft.com/office/drawing/2014/main" id="{C300A8F3-7AB3-E111-78D8-A3DB8066D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215900</xdr:colOff>
      <xdr:row>1</xdr:row>
      <xdr:rowOff>57150</xdr:rowOff>
    </xdr:from>
    <xdr:to>
      <xdr:col>6</xdr:col>
      <xdr:colOff>520700</xdr:colOff>
      <xdr:row>8</xdr:row>
      <xdr:rowOff>139700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D83935E-2206-45F8-E0AB-36D678AC2E9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499100" y="215900"/>
              <a:ext cx="15113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31750</xdr:colOff>
      <xdr:row>1</xdr:row>
      <xdr:rowOff>3174</xdr:rowOff>
    </xdr:from>
    <xdr:to>
      <xdr:col>18</xdr:col>
      <xdr:colOff>38100</xdr:colOff>
      <xdr:row>25</xdr:row>
      <xdr:rowOff>44450</xdr:rowOff>
    </xdr:to>
    <xdr:graphicFrame macro="">
      <xdr:nvGraphicFramePr>
        <xdr:cNvPr id="6" name="Chart 5">
          <a:extLst>
            <a:ext uri="{FF2B5EF4-FFF2-40B4-BE49-F238E27FC236}">
              <a16:creationId xmlns:a16="http://schemas.microsoft.com/office/drawing/2014/main" id="{0CEF80EF-1F35-535A-F39C-23E4D285A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50800</xdr:colOff>
      <xdr:row>2</xdr:row>
      <xdr:rowOff>19050</xdr:rowOff>
    </xdr:from>
    <xdr:to>
      <xdr:col>3</xdr:col>
      <xdr:colOff>692150</xdr:colOff>
      <xdr:row>9</xdr:row>
      <xdr:rowOff>82550</xdr:rowOff>
    </xdr:to>
    <mc:AlternateContent xmlns:mc="http://schemas.openxmlformats.org/markup-compatibility/2006" xmlns:a14="http://schemas.microsoft.com/office/drawing/2010/main">
      <mc:Choice Requires="a14">
        <xdr:graphicFrame macro="">
          <xdr:nvGraphicFramePr>
            <xdr:cNvPr id="2" name="Drug Code">
              <a:extLst>
                <a:ext uri="{FF2B5EF4-FFF2-40B4-BE49-F238E27FC236}">
                  <a16:creationId xmlns:a16="http://schemas.microsoft.com/office/drawing/2014/main" id="{E37CF8BC-2A59-D101-C2D0-5CDB9048D5EA}"/>
                </a:ext>
              </a:extLst>
            </xdr:cNvPr>
            <xdr:cNvGraphicFramePr/>
          </xdr:nvGraphicFramePr>
          <xdr:xfrm>
            <a:off x="0" y="0"/>
            <a:ext cx="0" cy="0"/>
          </xdr:xfrm>
          <a:graphic>
            <a:graphicData uri="http://schemas.microsoft.com/office/drawing/2010/slicer">
              <sle:slicer xmlns:sle="http://schemas.microsoft.com/office/drawing/2010/slicer" name="Drug Code"/>
            </a:graphicData>
          </a:graphic>
        </xdr:graphicFrame>
      </mc:Choice>
      <mc:Fallback xmlns="">
        <xdr:sp macro="" textlink="">
          <xdr:nvSpPr>
            <xdr:cNvPr id="0" name=""/>
            <xdr:cNvSpPr>
              <a:spLocks noTextEdit="1"/>
            </xdr:cNvSpPr>
          </xdr:nvSpPr>
          <xdr:spPr>
            <a:xfrm>
              <a:off x="2108200" y="336550"/>
              <a:ext cx="14668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nteye Gbemisola" refreshedDate="44870.888509259261" createdVersion="8" refreshedVersion="8" minRefreshableVersion="3" recordCount="34" xr:uid="{C62BD2E7-A0BF-4434-971C-C59323F6081A}">
  <cacheSource type="worksheet">
    <worksheetSource ref="A3:I37" sheet="Sales"/>
  </cacheSource>
  <cacheFields count="9">
    <cacheField name="Year" numFmtId="0">
      <sharedItems containsSemiMixedTypes="0" containsString="0" containsNumber="1" containsInteger="1" minValue="2019" maxValue="2021" count="3">
        <n v="2019"/>
        <n v="2021"/>
        <n v="2020"/>
      </sharedItems>
    </cacheField>
    <cacheField name="Drug Code" numFmtId="0">
      <sharedItems count="3">
        <s v="CX101"/>
        <s v="CX102"/>
        <s v="CX103"/>
      </sharedItems>
    </cacheField>
    <cacheField name="Order Volume (Doses)" numFmtId="0">
      <sharedItems containsSemiMixedTypes="0" containsString="0" containsNumber="1" containsInteger="1" minValue="956" maxValue="6638"/>
    </cacheField>
    <cacheField name="Manufacturing Cost per Dose" numFmtId="44">
      <sharedItems containsSemiMixedTypes="0" containsString="0" containsNumber="1" minValue="500.75" maxValue="909.25"/>
    </cacheField>
    <cacheField name="Total Cost" numFmtId="44">
      <sharedItems containsSemiMixedTypes="0" containsString="0" containsNumber="1" minValue="615421.75" maxValue="5180906.5"/>
    </cacheField>
    <cacheField name="Markup Percentage" numFmtId="9">
      <sharedItems containsSemiMixedTypes="0" containsString="0" containsNumber="1" minValue="0.16999999999999998" maxValue="0.27"/>
    </cacheField>
    <cacheField name="Total Profit" numFmtId="164">
      <sharedItems containsSemiMixedTypes="0" containsString="0" containsNumber="1" minValue="147771.31000000006" maxValue="935169.40560000017"/>
    </cacheField>
    <cacheField name="Total Sales Price" numFmtId="164">
      <sharedItems containsSemiMixedTypes="0" containsString="0" containsNumber="1" minValue="781585.62250000006" maxValue="6061660.6049999995"/>
    </cacheField>
    <cacheField name="% of Total Sales" numFmtId="10">
      <sharedItems containsSemiMixedTypes="0" containsString="0" containsNumber="1" minValue="9.7319493741367218E-3" maxValue="7.5477046190238692E-2"/>
    </cacheField>
  </cacheFields>
  <extLst>
    <ext xmlns:x14="http://schemas.microsoft.com/office/spreadsheetml/2009/9/main" uri="{725AE2AE-9491-48be-B2B4-4EB974FC3084}">
      <x14:pivotCacheDefinition pivotCacheId="186160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n v="2034"/>
    <n v="909.25"/>
    <n v="1849414.5"/>
    <n v="0.16999999999999998"/>
    <n v="314400.46499999985"/>
    <n v="2163814.9649999999"/>
    <n v="2.6942841690232627E-2"/>
  </r>
  <r>
    <x v="1"/>
    <x v="1"/>
    <n v="3111"/>
    <n v="500.75"/>
    <n v="1557833.25"/>
    <n v="0.27"/>
    <n v="420614.97750000004"/>
    <n v="1978448.2275"/>
    <n v="2.4634739221268787E-2"/>
  </r>
  <r>
    <x v="0"/>
    <x v="2"/>
    <n v="3893"/>
    <n v="741.48"/>
    <n v="2886581.64"/>
    <n v="0.19"/>
    <n v="548450.51160000032"/>
    <n v="3435032.1516000004"/>
    <n v="4.2771461034524262E-2"/>
  </r>
  <r>
    <x v="2"/>
    <x v="0"/>
    <n v="2578"/>
    <n v="909.25"/>
    <n v="2344046.5"/>
    <n v="0.16999999999999998"/>
    <n v="398487.9049999998"/>
    <n v="2742534.4049999998"/>
    <n v="3.4148793450058855E-2"/>
  </r>
  <r>
    <x v="0"/>
    <x v="2"/>
    <n v="2438"/>
    <n v="741.48"/>
    <n v="1807728.24"/>
    <n v="0.19"/>
    <n v="343468.3655999999"/>
    <n v="2151196.6055999999"/>
    <n v="2.6785723607030604E-2"/>
  </r>
  <r>
    <x v="2"/>
    <x v="1"/>
    <n v="2061"/>
    <n v="500.75"/>
    <n v="1032045.75"/>
    <n v="0.27"/>
    <n v="278652.35250000004"/>
    <n v="1310698.1025"/>
    <n v="1.6320217786896487E-2"/>
  </r>
  <r>
    <x v="1"/>
    <x v="0"/>
    <n v="1482"/>
    <n v="909.25"/>
    <n v="1347508.5"/>
    <n v="0.16999999999999998"/>
    <n v="229076.44500000007"/>
    <n v="1576584.9450000001"/>
    <n v="1.9630920051585427E-2"/>
  </r>
  <r>
    <x v="1"/>
    <x v="1"/>
    <n v="4130"/>
    <n v="500.75"/>
    <n v="2068097.5"/>
    <n v="0.27"/>
    <n v="558386.32500000019"/>
    <n v="2626483.8250000002"/>
    <n v="3.2703784308531055E-2"/>
  </r>
  <r>
    <x v="0"/>
    <x v="2"/>
    <n v="3872"/>
    <n v="741.48"/>
    <n v="2871010.56"/>
    <n v="0.19"/>
    <n v="545492.00639999984"/>
    <n v="3416502.5663999999"/>
    <n v="4.2540739051034657E-2"/>
  </r>
  <r>
    <x v="2"/>
    <x v="2"/>
    <n v="3827"/>
    <n v="741.48"/>
    <n v="2837643.96"/>
    <n v="0.19"/>
    <n v="539152.35240000021"/>
    <n v="3376796.3124000002"/>
    <n v="4.2046334800699803E-2"/>
  </r>
  <r>
    <x v="1"/>
    <x v="0"/>
    <n v="1989"/>
    <n v="909.25"/>
    <n v="1808498.25"/>
    <n v="0.16999999999999998"/>
    <n v="307444.70250000013"/>
    <n v="2115942.9525000001"/>
    <n v="2.6346761121864654E-2"/>
  </r>
  <r>
    <x v="0"/>
    <x v="2"/>
    <n v="6638"/>
    <n v="741.48"/>
    <n v="4921944.24"/>
    <n v="0.19"/>
    <n v="935169.40560000017"/>
    <n v="5857113.6456000004"/>
    <n v="7.2930120304950441E-2"/>
  </r>
  <r>
    <x v="1"/>
    <x v="0"/>
    <n v="3697"/>
    <n v="909.25"/>
    <n v="3361497.25"/>
    <n v="0.16999999999999998"/>
    <n v="571454.53249999974"/>
    <n v="3932951.7824999997"/>
    <n v="4.8971330250142588E-2"/>
  </r>
  <r>
    <x v="2"/>
    <x v="0"/>
    <n v="3181"/>
    <n v="909.25"/>
    <n v="2892324.25"/>
    <n v="0.16999999999999998"/>
    <n v="491695.12250000006"/>
    <n v="3384019.3725000001"/>
    <n v="4.2136273066189771E-2"/>
  </r>
  <r>
    <x v="2"/>
    <x v="1"/>
    <n v="3395"/>
    <n v="500.75"/>
    <n v="1700046.25"/>
    <n v="0.27"/>
    <n v="459012.48749999981"/>
    <n v="2159058.7374999998"/>
    <n v="2.6883619304470436E-2"/>
  </r>
  <r>
    <x v="1"/>
    <x v="1"/>
    <n v="1845"/>
    <n v="500.75"/>
    <n v="923883.75"/>
    <n v="0.27"/>
    <n v="249448.61250000005"/>
    <n v="1173332.3625"/>
    <n v="1.4609801948968472E-2"/>
  </r>
  <r>
    <x v="0"/>
    <x v="2"/>
    <n v="1985"/>
    <n v="741.48"/>
    <n v="1471837.8"/>
    <n v="0.19"/>
    <n v="279649.18200000003"/>
    <n v="1751486.9820000001"/>
    <n v="2.1808720820326394E-2"/>
  </r>
  <r>
    <x v="0"/>
    <x v="0"/>
    <n v="3041"/>
    <n v="909.25"/>
    <n v="2765029.25"/>
    <n v="0.16999999999999998"/>
    <n v="470054.97250000015"/>
    <n v="3235084.2225000001"/>
    <n v="4.028180018682273E-2"/>
  </r>
  <r>
    <x v="1"/>
    <x v="2"/>
    <n v="1622"/>
    <n v="741.48"/>
    <n v="1202680.56"/>
    <n v="0.19"/>
    <n v="228509.30640000012"/>
    <n v="1431189.8664000002"/>
    <n v="1.7820526534291895E-2"/>
  </r>
  <r>
    <x v="2"/>
    <x v="1"/>
    <n v="1707"/>
    <n v="500.75"/>
    <n v="854780.25"/>
    <n v="0.27"/>
    <n v="230790.66749999998"/>
    <n v="1085570.9175"/>
    <n v="1.3517036274736683E-2"/>
  </r>
  <r>
    <x v="1"/>
    <x v="0"/>
    <n v="5698"/>
    <n v="909.25"/>
    <n v="5180906.5"/>
    <n v="0.16999999999999998"/>
    <n v="880754.10499999952"/>
    <n v="6061660.6049999995"/>
    <n v="7.5477046190238692E-2"/>
  </r>
  <r>
    <x v="0"/>
    <x v="0"/>
    <n v="2248"/>
    <n v="909.25"/>
    <n v="2043994"/>
    <n v="0.16999999999999998"/>
    <n v="347478.98"/>
    <n v="2391472.98"/>
    <n v="2.9777535948693683E-2"/>
  </r>
  <r>
    <x v="1"/>
    <x v="1"/>
    <n v="3008"/>
    <n v="500.75"/>
    <n v="1506256"/>
    <n v="0.27"/>
    <n v="406689.12000000011"/>
    <n v="1912945.12"/>
    <n v="2.3819124261516077E-2"/>
  </r>
  <r>
    <x v="2"/>
    <x v="2"/>
    <n v="1616"/>
    <n v="741.48"/>
    <n v="1198231.68"/>
    <n v="0.19"/>
    <n v="227664.01919999998"/>
    <n v="1425895.6991999999"/>
    <n v="1.7754605967580578E-2"/>
  </r>
  <r>
    <x v="2"/>
    <x v="1"/>
    <n v="2040"/>
    <n v="500.75"/>
    <n v="1021530"/>
    <n v="0.27"/>
    <n v="275813.10000000009"/>
    <n v="1297343.1000000001"/>
    <n v="1.6153927358209041E-2"/>
  </r>
  <r>
    <x v="2"/>
    <x v="0"/>
    <n v="2030"/>
    <n v="909.25"/>
    <n v="1845777.5"/>
    <n v="0.16999999999999998"/>
    <n v="313782.17499999981"/>
    <n v="2159559.6749999998"/>
    <n v="2.6889856750822141E-2"/>
  </r>
  <r>
    <x v="1"/>
    <x v="0"/>
    <n v="3701"/>
    <n v="909.25"/>
    <n v="3365134.25"/>
    <n v="0.16999999999999998"/>
    <n v="572072.82249999978"/>
    <n v="3937207.0724999998"/>
    <n v="4.9024315189553073E-2"/>
  </r>
  <r>
    <x v="0"/>
    <x v="1"/>
    <n v="1229"/>
    <n v="500.75"/>
    <n v="615421.75"/>
    <n v="0.27"/>
    <n v="166163.87250000006"/>
    <n v="781585.62250000006"/>
    <n v="9.7319493741367218E-3"/>
  </r>
  <r>
    <x v="0"/>
    <x v="2"/>
    <n v="1587"/>
    <n v="741.48"/>
    <n v="1176728.76"/>
    <n v="0.19"/>
    <n v="223578.46439999994"/>
    <n v="1400307.2243999999"/>
    <n v="1.7435989895142563E-2"/>
  </r>
  <r>
    <x v="2"/>
    <x v="1"/>
    <n v="1414"/>
    <n v="500.75"/>
    <n v="708060.5"/>
    <n v="0.27"/>
    <n v="191176.33499999996"/>
    <n v="899236.83499999996"/>
    <n v="1.1196888864954698E-2"/>
  </r>
  <r>
    <x v="1"/>
    <x v="2"/>
    <n v="2609"/>
    <n v="741.48"/>
    <n v="1934521.32"/>
    <n v="0.19"/>
    <n v="367559.05080000008"/>
    <n v="2302080.3708000001"/>
    <n v="2.8664459758303056E-2"/>
  </r>
  <r>
    <x v="0"/>
    <x v="1"/>
    <n v="3583"/>
    <n v="500.75"/>
    <n v="1794187.25"/>
    <n v="0.27"/>
    <n v="484430.55750000011"/>
    <n v="2278617.8075000001"/>
    <n v="2.8372314570815196E-2"/>
  </r>
  <r>
    <x v="2"/>
    <x v="0"/>
    <n v="1450"/>
    <n v="909.25"/>
    <n v="1318412.5"/>
    <n v="0.16999999999999998"/>
    <n v="224130.125"/>
    <n v="1542542.625"/>
    <n v="1.9207040536301529E-2"/>
  </r>
  <r>
    <x v="1"/>
    <x v="0"/>
    <n v="956"/>
    <n v="909.25"/>
    <n v="869243"/>
    <n v="0.16999999999999998"/>
    <n v="147771.31000000006"/>
    <n v="1017014.31"/>
    <n v="1.26634005191063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15315-1E04-46C2-B6AB-5E3AF9D028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9">
    <pivotField axis="axisCol" multipleItemSelectionAllowed="1" showAll="0">
      <items count="4">
        <item x="0"/>
        <item x="2"/>
        <item x="1"/>
        <item t="default"/>
      </items>
    </pivotField>
    <pivotField axis="axisRow" showAll="0">
      <items count="4">
        <item x="0"/>
        <item x="1"/>
        <item x="2"/>
        <item t="default"/>
      </items>
    </pivotField>
    <pivotField showAll="0"/>
    <pivotField numFmtId="44" showAll="0"/>
    <pivotField numFmtId="44" showAll="0"/>
    <pivotField numFmtId="9" showAll="0"/>
    <pivotField numFmtId="164" showAll="0"/>
    <pivotField dataField="1" numFmtId="164" showAll="0"/>
    <pivotField numFmtId="10" showAll="0"/>
  </pivotFields>
  <rowFields count="1">
    <field x="1"/>
  </rowFields>
  <rowItems count="4">
    <i>
      <x/>
    </i>
    <i>
      <x v="1"/>
    </i>
    <i>
      <x v="2"/>
    </i>
    <i t="grand">
      <x/>
    </i>
  </rowItems>
  <colFields count="1">
    <field x="0"/>
  </colFields>
  <colItems count="4">
    <i>
      <x/>
    </i>
    <i>
      <x v="1"/>
    </i>
    <i>
      <x v="2"/>
    </i>
    <i t="grand">
      <x/>
    </i>
  </colItems>
  <dataFields count="1">
    <dataField name="Sum of Total Sales Price" fld="7" baseField="0" baseItem="0" numFmtId="44"/>
  </dataFields>
  <formats count="1">
    <format dxfId="0">
      <pivotArea outline="0" collapsedLevelsAreSubtotals="1" fieldPosition="0"/>
    </format>
  </formats>
  <conditionalFormats count="10">
    <conditionalFormat type="all" priority="10">
      <pivotAreas count="1">
        <pivotArea type="data" collapsedLevelsAreSubtotals="1" fieldPosition="0">
          <references count="3">
            <reference field="4294967294" count="1" selected="0">
              <x v="0"/>
            </reference>
            <reference field="0" count="1" selected="0">
              <x v="0"/>
            </reference>
            <reference field="1" count="3">
              <x v="0"/>
              <x v="1"/>
              <x v="2"/>
            </reference>
          </references>
        </pivotArea>
      </pivotAreas>
    </conditionalFormat>
    <conditionalFormat type="all" priority="9">
      <pivotAreas count="1">
        <pivotArea type="data" collapsedLevelsAreSubtotals="1" fieldPosition="0">
          <references count="3">
            <reference field="4294967294" count="1" selected="0">
              <x v="0"/>
            </reference>
            <reference field="0" count="1" selected="0">
              <x v="0"/>
            </reference>
            <reference field="1" count="3">
              <x v="0"/>
              <x v="1"/>
              <x v="2"/>
            </reference>
          </references>
        </pivotArea>
      </pivotAreas>
    </conditionalFormat>
    <conditionalFormat type="all" priority="8">
      <pivotAreas count="1">
        <pivotArea type="data" collapsedLevelsAreSubtotals="1" fieldPosition="0">
          <references count="3">
            <reference field="4294967294" count="1" selected="0">
              <x v="0"/>
            </reference>
            <reference field="0" count="1" selected="0">
              <x v="0"/>
            </reference>
            <reference field="1" count="3">
              <x v="0"/>
              <x v="1"/>
              <x v="2"/>
            </reference>
          </references>
        </pivotArea>
      </pivotAreas>
    </conditionalFormat>
    <conditionalFormat type="all" priority="7">
      <pivotAreas count="1">
        <pivotArea type="data" collapsedLevelsAreSubtotals="1" fieldPosition="0">
          <references count="3">
            <reference field="4294967294" count="1" selected="0">
              <x v="0"/>
            </reference>
            <reference field="0" count="3" selected="0">
              <x v="0"/>
              <x v="1"/>
              <x v="2"/>
            </reference>
            <reference field="1" count="1">
              <x v="2"/>
            </reference>
          </references>
        </pivotArea>
      </pivotAreas>
    </conditionalFormat>
    <conditionalFormat type="all" priority="6">
      <pivotAreas count="1">
        <pivotArea type="data" collapsedLevelsAreSubtotals="1" fieldPosition="0">
          <references count="3">
            <reference field="4294967294" count="1" selected="0">
              <x v="0"/>
            </reference>
            <reference field="0" count="1" selected="0">
              <x v="2"/>
            </reference>
            <reference field="1" count="3">
              <x v="0"/>
              <x v="1"/>
              <x v="2"/>
            </reference>
          </references>
        </pivotArea>
      </pivotAreas>
    </conditionalFormat>
    <conditionalFormat type="all" priority="5">
      <pivotAreas count="1">
        <pivotArea type="data" collapsedLevelsAreSubtotals="1" fieldPosition="0">
          <references count="3">
            <reference field="4294967294" count="1" selected="0">
              <x v="0"/>
            </reference>
            <reference field="0" count="3" selected="0">
              <x v="0"/>
              <x v="1"/>
              <x v="2"/>
            </reference>
            <reference field="1" count="1">
              <x v="0"/>
            </reference>
          </references>
        </pivotArea>
      </pivotAreas>
    </conditionalFormat>
    <conditionalFormat type="all" priority="4">
      <pivotAreas count="1">
        <pivotArea type="data" collapsedLevelsAreSubtotals="1" fieldPosition="0">
          <references count="3">
            <reference field="4294967294" count="1" selected="0">
              <x v="0"/>
            </reference>
            <reference field="0" count="2" selected="0">
              <x v="1"/>
              <x v="2"/>
            </reference>
            <reference field="1" count="1">
              <x v="1"/>
            </reference>
          </references>
        </pivotArea>
      </pivotAreas>
    </conditionalFormat>
    <conditionalFormat type="all" priority="3">
      <pivotAreas count="1">
        <pivotArea type="data" collapsedLevelsAreSubtotals="1" fieldPosition="0">
          <references count="3">
            <reference field="4294967294" count="1" selected="0">
              <x v="0"/>
            </reference>
            <reference field="0" count="2" selected="0">
              <x v="1"/>
              <x v="2"/>
            </reference>
            <reference field="1" count="1">
              <x v="2"/>
            </reference>
          </references>
        </pivotArea>
      </pivotAreas>
    </conditionalFormat>
    <conditionalFormat type="all" priority="2">
      <pivotAreas count="1">
        <pivotArea type="data" collapsedLevelsAreSubtotals="1" fieldPosition="0">
          <references count="3">
            <reference field="4294967294" count="1" selected="0">
              <x v="0"/>
            </reference>
            <reference field="0" count="2" selected="0">
              <x v="0"/>
              <x v="1"/>
            </reference>
            <reference field="1" count="1">
              <x v="0"/>
            </reference>
          </references>
        </pivotArea>
      </pivotAreas>
    </conditionalFormat>
    <conditionalFormat type="all" priority="1">
      <pivotAreas count="1">
        <pivotArea type="data" collapsedLevelsAreSubtotals="1" fieldPosition="0">
          <references count="3">
            <reference field="4294967294" count="1" selected="0">
              <x v="0"/>
            </reference>
            <reference field="0" count="2" selected="0">
              <x v="0"/>
              <x v="1"/>
            </reference>
            <reference field="1" count="1">
              <x v="1"/>
            </reference>
          </references>
        </pivotArea>
      </pivotAreas>
    </conditionalFormat>
  </conditionalFormats>
  <chartFormats count="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3">
          <reference field="4294967294" count="1" selected="0">
            <x v="0"/>
          </reference>
          <reference field="0" count="1" selected="0">
            <x v="1"/>
          </reference>
          <reference field="1" count="1" selected="0">
            <x v="0"/>
          </reference>
        </references>
      </pivotArea>
    </chartFormat>
    <chartFormat chart="1" format="4">
      <pivotArea type="data" outline="0" fieldPosition="0">
        <references count="3">
          <reference field="4294967294" count="1" selected="0">
            <x v="0"/>
          </reference>
          <reference field="0" count="1" selected="0">
            <x v="0"/>
          </reference>
          <reference field="1" count="1" selected="0">
            <x v="0"/>
          </reference>
        </references>
      </pivotArea>
    </chartFormat>
    <chartFormat chart="1" format="5">
      <pivotArea type="data" outline="0" fieldPosition="0">
        <references count="3">
          <reference field="4294967294" count="1" selected="0">
            <x v="0"/>
          </reference>
          <reference field="0" count="1" selected="0">
            <x v="1"/>
          </reference>
          <reference field="1" count="1" selected="0">
            <x v="2"/>
          </reference>
        </references>
      </pivotArea>
    </chartFormat>
    <chartFormat chart="1" format="6">
      <pivotArea type="data" outline="0" fieldPosition="0">
        <references count="3">
          <reference field="4294967294" count="1" selected="0">
            <x v="0"/>
          </reference>
          <reference field="0" count="1" selected="0">
            <x v="2"/>
          </reference>
          <reference field="1" count="1" selected="0">
            <x v="2"/>
          </reference>
        </references>
      </pivotArea>
    </chartFormat>
    <chartFormat chart="1" format="7">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E7FCD6-43E5-47E8-90A1-434CAB1C99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8" firstHeaderRow="1" firstDataRow="2" firstDataCol="1"/>
  <pivotFields count="9">
    <pivotField axis="axisCol" showAll="0">
      <items count="4">
        <item x="0"/>
        <item x="2"/>
        <item x="1"/>
        <item t="default"/>
      </items>
    </pivotField>
    <pivotField axis="axisRow" showAll="0">
      <items count="4">
        <item x="0"/>
        <item x="1"/>
        <item x="2"/>
        <item t="default"/>
      </items>
    </pivotField>
    <pivotField showAll="0"/>
    <pivotField numFmtId="44" showAll="0"/>
    <pivotField numFmtId="44" showAll="0"/>
    <pivotField numFmtId="9" showAll="0"/>
    <pivotField dataField="1" numFmtId="164" showAll="0"/>
    <pivotField numFmtId="164" showAll="0"/>
    <pivotField numFmtId="10" showAll="0"/>
  </pivotFields>
  <rowFields count="1">
    <field x="1"/>
  </rowFields>
  <rowItems count="4">
    <i>
      <x/>
    </i>
    <i>
      <x v="1"/>
    </i>
    <i>
      <x v="2"/>
    </i>
    <i t="grand">
      <x/>
    </i>
  </rowItems>
  <colFields count="1">
    <field x="0"/>
  </colFields>
  <colItems count="4">
    <i>
      <x/>
    </i>
    <i>
      <x v="1"/>
    </i>
    <i>
      <x v="2"/>
    </i>
    <i t="grand">
      <x/>
    </i>
  </colItems>
  <dataFields count="1">
    <dataField name="Sum of Total Profit" fld="6" baseField="1" baseItem="0" numFmtId="44"/>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3">
          <reference field="4294967294" count="1" selected="0">
            <x v="0"/>
          </reference>
          <reference field="0" count="1" selected="0">
            <x v="0"/>
          </reference>
          <reference field="1" count="1" selected="0">
            <x v="0"/>
          </reference>
        </references>
      </pivotArea>
    </chartFormat>
    <chartFormat chart="0" format="4">
      <pivotArea type="data" outline="0" fieldPosition="0">
        <references count="3">
          <reference field="4294967294" count="1" selected="0">
            <x v="0"/>
          </reference>
          <reference field="0" count="1" selected="0">
            <x v="0"/>
          </reference>
          <reference field="1" count="1" selected="0">
            <x v="1"/>
          </reference>
        </references>
      </pivotArea>
    </chartFormat>
    <chartFormat chart="0" format="5">
      <pivotArea type="data" outline="0" fieldPosition="0">
        <references count="3">
          <reference field="4294967294" count="1" selected="0">
            <x v="0"/>
          </reference>
          <reference field="0" count="1" selected="0">
            <x v="0"/>
          </reference>
          <reference field="1" count="1" selected="0">
            <x v="2"/>
          </reference>
        </references>
      </pivotArea>
    </chartFormat>
    <chartFormat chart="0" format="6">
      <pivotArea type="data" outline="0" fieldPosition="0">
        <references count="3">
          <reference field="4294967294" count="1" selected="0">
            <x v="0"/>
          </reference>
          <reference field="0" count="1" selected="0">
            <x v="1"/>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1"/>
          </reference>
        </references>
      </pivotArea>
    </chartFormat>
    <chartFormat chart="0" format="8">
      <pivotArea type="data" outline="0" fieldPosition="0">
        <references count="3">
          <reference field="4294967294" count="1" selected="0">
            <x v="0"/>
          </reference>
          <reference field="0" count="1" selected="0">
            <x v="1"/>
          </reference>
          <reference field="1" count="1" selected="0">
            <x v="2"/>
          </reference>
        </references>
      </pivotArea>
    </chartFormat>
    <chartFormat chart="0" format="9">
      <pivotArea type="data" outline="0" fieldPosition="0">
        <references count="3">
          <reference field="4294967294" count="1" selected="0">
            <x v="0"/>
          </reference>
          <reference field="0" count="1" selected="0">
            <x v="2"/>
          </reference>
          <reference field="1" count="1" selected="0">
            <x v="0"/>
          </reference>
        </references>
      </pivotArea>
    </chartFormat>
    <chartFormat chart="0" format="10">
      <pivotArea type="data" outline="0" fieldPosition="0">
        <references count="3">
          <reference field="4294967294" count="1" selected="0">
            <x v="0"/>
          </reference>
          <reference field="0" count="1" selected="0">
            <x v="2"/>
          </reference>
          <reference field="1" count="1" selected="0">
            <x v="1"/>
          </reference>
        </references>
      </pivotArea>
    </chartFormat>
    <chartFormat chart="0" format="11">
      <pivotArea type="data" outline="0" fieldPosition="0">
        <references count="3">
          <reference field="4294967294" count="1" selected="0">
            <x v="0"/>
          </reference>
          <reference field="0" count="1" selected="0">
            <x v="2"/>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79D5B7-D132-4345-BE2D-6A6B406D162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9">
    <pivotField axis="axisRow" showAll="0">
      <items count="4">
        <item x="0"/>
        <item x="2"/>
        <item x="1"/>
        <item t="default"/>
      </items>
    </pivotField>
    <pivotField showAll="0">
      <items count="4">
        <item h="1" x="0"/>
        <item h="1" x="1"/>
        <item x="2"/>
        <item t="default"/>
      </items>
    </pivotField>
    <pivotField showAll="0"/>
    <pivotField numFmtId="44" showAll="0"/>
    <pivotField dataField="1" numFmtId="44" showAll="0"/>
    <pivotField numFmtId="9" showAll="0"/>
    <pivotField numFmtId="164" showAll="0"/>
    <pivotField numFmtId="164" showAll="0"/>
    <pivotField numFmtId="10" showAll="0"/>
  </pivotFields>
  <rowFields count="1">
    <field x="0"/>
  </rowFields>
  <rowItems count="4">
    <i>
      <x/>
    </i>
    <i>
      <x v="1"/>
    </i>
    <i>
      <x v="2"/>
    </i>
    <i t="grand">
      <x/>
    </i>
  </rowItems>
  <colItems count="1">
    <i/>
  </colItems>
  <dataFields count="1">
    <dataField name="Sum of Total Cost" fld="4" baseField="0" baseItem="0" numFmtId="44"/>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0001FE2-D9DE-48D9-8C26-CE7ECCB3EF0B}" sourceName="Year">
  <pivotTables>
    <pivotTable tabId="3" name="PivotTable1"/>
  </pivotTables>
  <data>
    <tabular pivotCacheId="18616061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4255699-E07A-4277-9D21-D78B9D128E21}" sourceName="Year">
  <pivotTables>
    <pivotTable tabId="5" name="PivotTable4"/>
  </pivotTables>
  <data>
    <tabular pivotCacheId="18616061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ug_Code" xr10:uid="{3C2A62E1-08C3-44B3-A750-84D5BEEEB259}" sourceName="Drug Code">
  <pivotTables>
    <pivotTable tabId="6" name="PivotTable5"/>
  </pivotTables>
  <data>
    <tabular pivotCacheId="18616061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061A7D9-9C0A-4B3F-9344-18834C57B1B6}" cache="Slicer_Year" caption="Year"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46A45BE-8EDB-404F-B415-BBDC1363E8D0}" cache="Slicer_Year1" caption="Year"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ug Code" xr10:uid="{B33C4397-A9B7-416C-9058-B7F044D2FC20}" cache="Slicer_Drug_Code" caption="Drug Code" rowHeight="22013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abSelected="1" topLeftCell="A28" zoomScaleNormal="100" workbookViewId="0">
      <selection activeCell="D49" sqref="D49"/>
    </sheetView>
  </sheetViews>
  <sheetFormatPr defaultRowHeight="12.5" x14ac:dyDescent="0.25"/>
  <cols>
    <col min="2" max="2" width="11.81640625" customWidth="1"/>
    <col min="3" max="3" width="10.81640625" style="2" customWidth="1"/>
    <col min="4" max="4" width="14.54296875" style="10" customWidth="1"/>
    <col min="5" max="5" width="15.6328125" style="10" customWidth="1"/>
    <col min="6" max="6" width="12.26953125" customWidth="1"/>
    <col min="7" max="7" width="14.81640625" style="10" customWidth="1"/>
    <col min="8" max="8" width="16" style="10" customWidth="1"/>
    <col min="9" max="9" width="10.1796875" customWidth="1"/>
  </cols>
  <sheetData>
    <row r="1" spans="1:9" ht="13" x14ac:dyDescent="0.3">
      <c r="A1" s="40" t="s">
        <v>11</v>
      </c>
      <c r="B1" s="40"/>
      <c r="C1" s="40"/>
      <c r="D1" s="40"/>
    </row>
    <row r="2" spans="1:9" x14ac:dyDescent="0.25">
      <c r="A2" s="1"/>
      <c r="B2" s="3"/>
      <c r="C2" s="19"/>
      <c r="D2" s="11"/>
      <c r="E2" s="11"/>
      <c r="F2" s="1"/>
      <c r="G2" s="11"/>
      <c r="H2" s="11"/>
      <c r="I2" s="1"/>
    </row>
    <row r="3" spans="1:9" ht="39" x14ac:dyDescent="0.25">
      <c r="A3" s="5" t="s">
        <v>2</v>
      </c>
      <c r="B3" s="5" t="s">
        <v>3</v>
      </c>
      <c r="C3" s="20" t="s">
        <v>12</v>
      </c>
      <c r="D3" s="12" t="s">
        <v>13</v>
      </c>
      <c r="E3" s="18" t="s">
        <v>0</v>
      </c>
      <c r="F3" s="4" t="s">
        <v>1</v>
      </c>
      <c r="G3" s="12" t="s">
        <v>16</v>
      </c>
      <c r="H3" s="12" t="s">
        <v>14</v>
      </c>
      <c r="I3" s="4" t="s">
        <v>15</v>
      </c>
    </row>
    <row r="4" spans="1:9" x14ac:dyDescent="0.25">
      <c r="A4" s="30">
        <v>2019</v>
      </c>
      <c r="B4" s="8" t="s">
        <v>4</v>
      </c>
      <c r="C4" s="30">
        <v>2034</v>
      </c>
      <c r="D4" s="33">
        <v>909.25</v>
      </c>
      <c r="E4" s="31">
        <f>C4*D4</f>
        <v>1849414.5</v>
      </c>
      <c r="F4" s="26">
        <v>0.16999999999999998</v>
      </c>
      <c r="G4" s="24">
        <f>H4-E4</f>
        <v>314400.46499999985</v>
      </c>
      <c r="H4" s="24">
        <f>E4+(E4*F4)</f>
        <v>2163814.9649999999</v>
      </c>
      <c r="I4" s="25">
        <f>H4/$H$39</f>
        <v>2.6942841690232627E-2</v>
      </c>
    </row>
    <row r="5" spans="1:9" x14ac:dyDescent="0.25">
      <c r="A5" s="30">
        <v>2021</v>
      </c>
      <c r="B5" s="8" t="s">
        <v>5</v>
      </c>
      <c r="C5" s="30">
        <v>3111</v>
      </c>
      <c r="D5" s="33">
        <v>500.75</v>
      </c>
      <c r="E5" s="31">
        <f t="shared" ref="E5:E37" si="0">C5*D5</f>
        <v>1557833.25</v>
      </c>
      <c r="F5" s="26">
        <v>0.27</v>
      </c>
      <c r="G5" s="24">
        <f t="shared" ref="G5:G37" si="1">H5-E5</f>
        <v>420614.97750000004</v>
      </c>
      <c r="H5" s="24">
        <f t="shared" ref="H5:H37" si="2">E5+(E5*F5)</f>
        <v>1978448.2275</v>
      </c>
      <c r="I5" s="25">
        <f t="shared" ref="I5:I37" si="3">H5/$H$39</f>
        <v>2.4634739221268787E-2</v>
      </c>
    </row>
    <row r="6" spans="1:9" x14ac:dyDescent="0.25">
      <c r="A6" s="30">
        <v>2019</v>
      </c>
      <c r="B6" s="8" t="s">
        <v>6</v>
      </c>
      <c r="C6" s="30">
        <v>3893</v>
      </c>
      <c r="D6" s="33">
        <v>741.48</v>
      </c>
      <c r="E6" s="31">
        <f t="shared" si="0"/>
        <v>2886581.64</v>
      </c>
      <c r="F6" s="26">
        <v>0.19</v>
      </c>
      <c r="G6" s="24">
        <f t="shared" si="1"/>
        <v>548450.51160000032</v>
      </c>
      <c r="H6" s="24">
        <f t="shared" si="2"/>
        <v>3435032.1516000004</v>
      </c>
      <c r="I6" s="25">
        <f t="shared" si="3"/>
        <v>4.2771461034524262E-2</v>
      </c>
    </row>
    <row r="7" spans="1:9" x14ac:dyDescent="0.25">
      <c r="A7" s="30">
        <v>2020</v>
      </c>
      <c r="B7" s="8" t="s">
        <v>4</v>
      </c>
      <c r="C7" s="30">
        <v>2578</v>
      </c>
      <c r="D7" s="33">
        <v>909.25</v>
      </c>
      <c r="E7" s="31">
        <f t="shared" si="0"/>
        <v>2344046.5</v>
      </c>
      <c r="F7" s="26">
        <v>0.16999999999999998</v>
      </c>
      <c r="G7" s="24">
        <f t="shared" si="1"/>
        <v>398487.9049999998</v>
      </c>
      <c r="H7" s="24">
        <f t="shared" si="2"/>
        <v>2742534.4049999998</v>
      </c>
      <c r="I7" s="25">
        <f t="shared" si="3"/>
        <v>3.4148793450058855E-2</v>
      </c>
    </row>
    <row r="8" spans="1:9" x14ac:dyDescent="0.25">
      <c r="A8" s="30">
        <v>2019</v>
      </c>
      <c r="B8" s="8" t="s">
        <v>6</v>
      </c>
      <c r="C8" s="30">
        <v>2438</v>
      </c>
      <c r="D8" s="33">
        <v>741.48</v>
      </c>
      <c r="E8" s="31">
        <f t="shared" si="0"/>
        <v>1807728.24</v>
      </c>
      <c r="F8" s="26">
        <v>0.19</v>
      </c>
      <c r="G8" s="24">
        <f t="shared" si="1"/>
        <v>343468.3655999999</v>
      </c>
      <c r="H8" s="24">
        <f t="shared" si="2"/>
        <v>2151196.6055999999</v>
      </c>
      <c r="I8" s="25">
        <f t="shared" si="3"/>
        <v>2.6785723607030604E-2</v>
      </c>
    </row>
    <row r="9" spans="1:9" x14ac:dyDescent="0.25">
      <c r="A9" s="30">
        <v>2020</v>
      </c>
      <c r="B9" s="8" t="s">
        <v>5</v>
      </c>
      <c r="C9" s="30">
        <v>2061</v>
      </c>
      <c r="D9" s="33">
        <v>500.75</v>
      </c>
      <c r="E9" s="31">
        <f t="shared" si="0"/>
        <v>1032045.75</v>
      </c>
      <c r="F9" s="26">
        <v>0.27</v>
      </c>
      <c r="G9" s="24">
        <f t="shared" si="1"/>
        <v>278652.35250000004</v>
      </c>
      <c r="H9" s="24">
        <f t="shared" si="2"/>
        <v>1310698.1025</v>
      </c>
      <c r="I9" s="25">
        <f t="shared" si="3"/>
        <v>1.6320217786896487E-2</v>
      </c>
    </row>
    <row r="10" spans="1:9" x14ac:dyDescent="0.25">
      <c r="A10" s="30">
        <v>2021</v>
      </c>
      <c r="B10" s="8" t="s">
        <v>4</v>
      </c>
      <c r="C10" s="30">
        <v>1482</v>
      </c>
      <c r="D10" s="33">
        <v>909.25</v>
      </c>
      <c r="E10" s="31">
        <f t="shared" si="0"/>
        <v>1347508.5</v>
      </c>
      <c r="F10" s="26">
        <v>0.16999999999999998</v>
      </c>
      <c r="G10" s="24">
        <f t="shared" si="1"/>
        <v>229076.44500000007</v>
      </c>
      <c r="H10" s="24">
        <f t="shared" si="2"/>
        <v>1576584.9450000001</v>
      </c>
      <c r="I10" s="25">
        <f t="shared" si="3"/>
        <v>1.9630920051585427E-2</v>
      </c>
    </row>
    <row r="11" spans="1:9" x14ac:dyDescent="0.25">
      <c r="A11" s="30">
        <v>2021</v>
      </c>
      <c r="B11" s="8" t="s">
        <v>5</v>
      </c>
      <c r="C11" s="30">
        <v>4130</v>
      </c>
      <c r="D11" s="33">
        <v>500.75</v>
      </c>
      <c r="E11" s="31">
        <f t="shared" si="0"/>
        <v>2068097.5</v>
      </c>
      <c r="F11" s="26">
        <v>0.27</v>
      </c>
      <c r="G11" s="24">
        <f t="shared" si="1"/>
        <v>558386.32500000019</v>
      </c>
      <c r="H11" s="24">
        <f t="shared" si="2"/>
        <v>2626483.8250000002</v>
      </c>
      <c r="I11" s="25">
        <f t="shared" si="3"/>
        <v>3.2703784308531055E-2</v>
      </c>
    </row>
    <row r="12" spans="1:9" x14ac:dyDescent="0.25">
      <c r="A12" s="30">
        <v>2019</v>
      </c>
      <c r="B12" s="8" t="s">
        <v>6</v>
      </c>
      <c r="C12" s="30">
        <v>3872</v>
      </c>
      <c r="D12" s="33">
        <v>741.48</v>
      </c>
      <c r="E12" s="31">
        <f t="shared" si="0"/>
        <v>2871010.56</v>
      </c>
      <c r="F12" s="26">
        <v>0.19</v>
      </c>
      <c r="G12" s="24">
        <f t="shared" si="1"/>
        <v>545492.00639999984</v>
      </c>
      <c r="H12" s="24">
        <f t="shared" si="2"/>
        <v>3416502.5663999999</v>
      </c>
      <c r="I12" s="25">
        <f t="shared" si="3"/>
        <v>4.2540739051034657E-2</v>
      </c>
    </row>
    <row r="13" spans="1:9" x14ac:dyDescent="0.25">
      <c r="A13" s="30">
        <v>2020</v>
      </c>
      <c r="B13" s="8" t="s">
        <v>6</v>
      </c>
      <c r="C13" s="30">
        <v>3827</v>
      </c>
      <c r="D13" s="33">
        <v>741.48</v>
      </c>
      <c r="E13" s="31">
        <f t="shared" si="0"/>
        <v>2837643.96</v>
      </c>
      <c r="F13" s="26">
        <v>0.19</v>
      </c>
      <c r="G13" s="24">
        <f t="shared" si="1"/>
        <v>539152.35240000021</v>
      </c>
      <c r="H13" s="24">
        <f t="shared" si="2"/>
        <v>3376796.3124000002</v>
      </c>
      <c r="I13" s="25">
        <f t="shared" si="3"/>
        <v>4.2046334800699803E-2</v>
      </c>
    </row>
    <row r="14" spans="1:9" x14ac:dyDescent="0.25">
      <c r="A14" s="30">
        <v>2021</v>
      </c>
      <c r="B14" s="8" t="s">
        <v>4</v>
      </c>
      <c r="C14" s="30">
        <v>1989</v>
      </c>
      <c r="D14" s="33">
        <v>909.25</v>
      </c>
      <c r="E14" s="31">
        <f t="shared" si="0"/>
        <v>1808498.25</v>
      </c>
      <c r="F14" s="26">
        <v>0.16999999999999998</v>
      </c>
      <c r="G14" s="24">
        <f t="shared" si="1"/>
        <v>307444.70250000013</v>
      </c>
      <c r="H14" s="24">
        <f t="shared" si="2"/>
        <v>2115942.9525000001</v>
      </c>
      <c r="I14" s="25">
        <f t="shared" si="3"/>
        <v>2.6346761121864654E-2</v>
      </c>
    </row>
    <row r="15" spans="1:9" x14ac:dyDescent="0.25">
      <c r="A15" s="30">
        <v>2019</v>
      </c>
      <c r="B15" s="8" t="s">
        <v>6</v>
      </c>
      <c r="C15" s="30">
        <v>6638</v>
      </c>
      <c r="D15" s="33">
        <v>741.48</v>
      </c>
      <c r="E15" s="31">
        <f t="shared" si="0"/>
        <v>4921944.24</v>
      </c>
      <c r="F15" s="26">
        <v>0.19</v>
      </c>
      <c r="G15" s="24">
        <f t="shared" si="1"/>
        <v>935169.40560000017</v>
      </c>
      <c r="H15" s="24">
        <f t="shared" si="2"/>
        <v>5857113.6456000004</v>
      </c>
      <c r="I15" s="25">
        <f t="shared" si="3"/>
        <v>7.2930120304950441E-2</v>
      </c>
    </row>
    <row r="16" spans="1:9" x14ac:dyDescent="0.25">
      <c r="A16" s="30">
        <v>2021</v>
      </c>
      <c r="B16" s="8" t="s">
        <v>4</v>
      </c>
      <c r="C16" s="30">
        <v>3697</v>
      </c>
      <c r="D16" s="33">
        <v>909.25</v>
      </c>
      <c r="E16" s="31">
        <f t="shared" si="0"/>
        <v>3361497.25</v>
      </c>
      <c r="F16" s="26">
        <v>0.16999999999999998</v>
      </c>
      <c r="G16" s="24">
        <f t="shared" si="1"/>
        <v>571454.53249999974</v>
      </c>
      <c r="H16" s="24">
        <f t="shared" si="2"/>
        <v>3932951.7824999997</v>
      </c>
      <c r="I16" s="25">
        <f t="shared" si="3"/>
        <v>4.8971330250142588E-2</v>
      </c>
    </row>
    <row r="17" spans="1:9" x14ac:dyDescent="0.25">
      <c r="A17" s="30">
        <v>2020</v>
      </c>
      <c r="B17" s="8" t="s">
        <v>4</v>
      </c>
      <c r="C17" s="30">
        <v>3181</v>
      </c>
      <c r="D17" s="33">
        <v>909.25</v>
      </c>
      <c r="E17" s="31">
        <f t="shared" si="0"/>
        <v>2892324.25</v>
      </c>
      <c r="F17" s="26">
        <v>0.16999999999999998</v>
      </c>
      <c r="G17" s="24">
        <f t="shared" si="1"/>
        <v>491695.12250000006</v>
      </c>
      <c r="H17" s="24">
        <f t="shared" si="2"/>
        <v>3384019.3725000001</v>
      </c>
      <c r="I17" s="25">
        <f t="shared" si="3"/>
        <v>4.2136273066189771E-2</v>
      </c>
    </row>
    <row r="18" spans="1:9" x14ac:dyDescent="0.25">
      <c r="A18" s="30">
        <v>2020</v>
      </c>
      <c r="B18" s="8" t="s">
        <v>5</v>
      </c>
      <c r="C18" s="30">
        <v>3395</v>
      </c>
      <c r="D18" s="33">
        <v>500.75</v>
      </c>
      <c r="E18" s="31">
        <f t="shared" si="0"/>
        <v>1700046.25</v>
      </c>
      <c r="F18" s="26">
        <v>0.27</v>
      </c>
      <c r="G18" s="24">
        <f t="shared" si="1"/>
        <v>459012.48749999981</v>
      </c>
      <c r="H18" s="24">
        <f t="shared" si="2"/>
        <v>2159058.7374999998</v>
      </c>
      <c r="I18" s="25">
        <f t="shared" si="3"/>
        <v>2.6883619304470436E-2</v>
      </c>
    </row>
    <row r="19" spans="1:9" x14ac:dyDescent="0.25">
      <c r="A19" s="30">
        <v>2021</v>
      </c>
      <c r="B19" s="8" t="s">
        <v>5</v>
      </c>
      <c r="C19" s="30">
        <v>1845</v>
      </c>
      <c r="D19" s="33">
        <v>500.75</v>
      </c>
      <c r="E19" s="31">
        <f t="shared" si="0"/>
        <v>923883.75</v>
      </c>
      <c r="F19" s="26">
        <v>0.27</v>
      </c>
      <c r="G19" s="24">
        <f t="shared" si="1"/>
        <v>249448.61250000005</v>
      </c>
      <c r="H19" s="24">
        <f t="shared" si="2"/>
        <v>1173332.3625</v>
      </c>
      <c r="I19" s="25">
        <f t="shared" si="3"/>
        <v>1.4609801948968472E-2</v>
      </c>
    </row>
    <row r="20" spans="1:9" x14ac:dyDescent="0.25">
      <c r="A20" s="30">
        <v>2019</v>
      </c>
      <c r="B20" s="8" t="s">
        <v>6</v>
      </c>
      <c r="C20" s="30">
        <v>1985</v>
      </c>
      <c r="D20" s="33">
        <v>741.48</v>
      </c>
      <c r="E20" s="31">
        <f t="shared" si="0"/>
        <v>1471837.8</v>
      </c>
      <c r="F20" s="26">
        <v>0.19</v>
      </c>
      <c r="G20" s="24">
        <f t="shared" si="1"/>
        <v>279649.18200000003</v>
      </c>
      <c r="H20" s="24">
        <f t="shared" si="2"/>
        <v>1751486.9820000001</v>
      </c>
      <c r="I20" s="25">
        <f t="shared" si="3"/>
        <v>2.1808720820326394E-2</v>
      </c>
    </row>
    <row r="21" spans="1:9" x14ac:dyDescent="0.25">
      <c r="A21" s="30">
        <v>2019</v>
      </c>
      <c r="B21" s="8" t="s">
        <v>4</v>
      </c>
      <c r="C21" s="30">
        <v>3041</v>
      </c>
      <c r="D21" s="33">
        <v>909.25</v>
      </c>
      <c r="E21" s="31">
        <f t="shared" si="0"/>
        <v>2765029.25</v>
      </c>
      <c r="F21" s="26">
        <v>0.16999999999999998</v>
      </c>
      <c r="G21" s="24">
        <f t="shared" si="1"/>
        <v>470054.97250000015</v>
      </c>
      <c r="H21" s="24">
        <f t="shared" si="2"/>
        <v>3235084.2225000001</v>
      </c>
      <c r="I21" s="25">
        <f t="shared" si="3"/>
        <v>4.028180018682273E-2</v>
      </c>
    </row>
    <row r="22" spans="1:9" x14ac:dyDescent="0.25">
      <c r="A22" s="30">
        <v>2021</v>
      </c>
      <c r="B22" s="8" t="s">
        <v>6</v>
      </c>
      <c r="C22" s="30">
        <v>1622</v>
      </c>
      <c r="D22" s="33">
        <v>741.48</v>
      </c>
      <c r="E22" s="31">
        <f t="shared" si="0"/>
        <v>1202680.56</v>
      </c>
      <c r="F22" s="26">
        <v>0.19</v>
      </c>
      <c r="G22" s="24">
        <f t="shared" si="1"/>
        <v>228509.30640000012</v>
      </c>
      <c r="H22" s="24">
        <f t="shared" si="2"/>
        <v>1431189.8664000002</v>
      </c>
      <c r="I22" s="25">
        <f t="shared" si="3"/>
        <v>1.7820526534291895E-2</v>
      </c>
    </row>
    <row r="23" spans="1:9" x14ac:dyDescent="0.25">
      <c r="A23" s="30">
        <v>2020</v>
      </c>
      <c r="B23" s="8" t="s">
        <v>5</v>
      </c>
      <c r="C23" s="30">
        <v>1707</v>
      </c>
      <c r="D23" s="33">
        <v>500.75</v>
      </c>
      <c r="E23" s="31">
        <f t="shared" si="0"/>
        <v>854780.25</v>
      </c>
      <c r="F23" s="26">
        <v>0.27</v>
      </c>
      <c r="G23" s="24">
        <f t="shared" si="1"/>
        <v>230790.66749999998</v>
      </c>
      <c r="H23" s="24">
        <f t="shared" si="2"/>
        <v>1085570.9175</v>
      </c>
      <c r="I23" s="25">
        <f t="shared" si="3"/>
        <v>1.3517036274736683E-2</v>
      </c>
    </row>
    <row r="24" spans="1:9" x14ac:dyDescent="0.25">
      <c r="A24" s="30">
        <v>2021</v>
      </c>
      <c r="B24" s="8" t="s">
        <v>4</v>
      </c>
      <c r="C24" s="30">
        <v>5698</v>
      </c>
      <c r="D24" s="33">
        <v>909.25</v>
      </c>
      <c r="E24" s="31">
        <f t="shared" si="0"/>
        <v>5180906.5</v>
      </c>
      <c r="F24" s="26">
        <v>0.16999999999999998</v>
      </c>
      <c r="G24" s="24">
        <f t="shared" si="1"/>
        <v>880754.10499999952</v>
      </c>
      <c r="H24" s="24">
        <f t="shared" si="2"/>
        <v>6061660.6049999995</v>
      </c>
      <c r="I24" s="25">
        <f t="shared" si="3"/>
        <v>7.5477046190238692E-2</v>
      </c>
    </row>
    <row r="25" spans="1:9" x14ac:dyDescent="0.25">
      <c r="A25" s="30">
        <v>2019</v>
      </c>
      <c r="B25" s="8" t="s">
        <v>4</v>
      </c>
      <c r="C25" s="30">
        <v>2248</v>
      </c>
      <c r="D25" s="33">
        <v>909.25</v>
      </c>
      <c r="E25" s="31">
        <f t="shared" si="0"/>
        <v>2043994</v>
      </c>
      <c r="F25" s="26">
        <v>0.16999999999999998</v>
      </c>
      <c r="G25" s="24">
        <f t="shared" si="1"/>
        <v>347478.98</v>
      </c>
      <c r="H25" s="24">
        <f t="shared" si="2"/>
        <v>2391472.98</v>
      </c>
      <c r="I25" s="25">
        <f t="shared" si="3"/>
        <v>2.9777535948693683E-2</v>
      </c>
    </row>
    <row r="26" spans="1:9" x14ac:dyDescent="0.25">
      <c r="A26" s="30">
        <v>2021</v>
      </c>
      <c r="B26" s="8" t="s">
        <v>5</v>
      </c>
      <c r="C26" s="30">
        <v>3008</v>
      </c>
      <c r="D26" s="33">
        <v>500.75</v>
      </c>
      <c r="E26" s="31">
        <f t="shared" si="0"/>
        <v>1506256</v>
      </c>
      <c r="F26" s="26">
        <v>0.27</v>
      </c>
      <c r="G26" s="24">
        <f t="shared" si="1"/>
        <v>406689.12000000011</v>
      </c>
      <c r="H26" s="24">
        <f t="shared" si="2"/>
        <v>1912945.12</v>
      </c>
      <c r="I26" s="25">
        <f t="shared" si="3"/>
        <v>2.3819124261516077E-2</v>
      </c>
    </row>
    <row r="27" spans="1:9" x14ac:dyDescent="0.25">
      <c r="A27" s="30">
        <v>2020</v>
      </c>
      <c r="B27" s="8" t="s">
        <v>6</v>
      </c>
      <c r="C27" s="30">
        <v>1616</v>
      </c>
      <c r="D27" s="33">
        <v>741.48</v>
      </c>
      <c r="E27" s="31">
        <f t="shared" si="0"/>
        <v>1198231.68</v>
      </c>
      <c r="F27" s="26">
        <v>0.19</v>
      </c>
      <c r="G27" s="24">
        <f t="shared" si="1"/>
        <v>227664.01919999998</v>
      </c>
      <c r="H27" s="24">
        <f t="shared" si="2"/>
        <v>1425895.6991999999</v>
      </c>
      <c r="I27" s="25">
        <f t="shared" si="3"/>
        <v>1.7754605967580578E-2</v>
      </c>
    </row>
    <row r="28" spans="1:9" x14ac:dyDescent="0.25">
      <c r="A28" s="30">
        <v>2020</v>
      </c>
      <c r="B28" s="8" t="s">
        <v>5</v>
      </c>
      <c r="C28" s="30">
        <v>2040</v>
      </c>
      <c r="D28" s="33">
        <v>500.75</v>
      </c>
      <c r="E28" s="31">
        <f t="shared" si="0"/>
        <v>1021530</v>
      </c>
      <c r="F28" s="26">
        <v>0.27</v>
      </c>
      <c r="G28" s="24">
        <f t="shared" si="1"/>
        <v>275813.10000000009</v>
      </c>
      <c r="H28" s="24">
        <f t="shared" si="2"/>
        <v>1297343.1000000001</v>
      </c>
      <c r="I28" s="25">
        <f t="shared" si="3"/>
        <v>1.6153927358209041E-2</v>
      </c>
    </row>
    <row r="29" spans="1:9" x14ac:dyDescent="0.25">
      <c r="A29" s="30">
        <v>2020</v>
      </c>
      <c r="B29" s="8" t="s">
        <v>4</v>
      </c>
      <c r="C29" s="30">
        <v>2030</v>
      </c>
      <c r="D29" s="33">
        <v>909.25</v>
      </c>
      <c r="E29" s="31">
        <f t="shared" si="0"/>
        <v>1845777.5</v>
      </c>
      <c r="F29" s="26">
        <v>0.16999999999999998</v>
      </c>
      <c r="G29" s="24">
        <f t="shared" si="1"/>
        <v>313782.17499999981</v>
      </c>
      <c r="H29" s="24">
        <f t="shared" si="2"/>
        <v>2159559.6749999998</v>
      </c>
      <c r="I29" s="25">
        <f t="shared" si="3"/>
        <v>2.6889856750822141E-2</v>
      </c>
    </row>
    <row r="30" spans="1:9" x14ac:dyDescent="0.25">
      <c r="A30" s="30">
        <v>2021</v>
      </c>
      <c r="B30" s="8" t="s">
        <v>4</v>
      </c>
      <c r="C30" s="30">
        <v>3701</v>
      </c>
      <c r="D30" s="33">
        <v>909.25</v>
      </c>
      <c r="E30" s="31">
        <f t="shared" si="0"/>
        <v>3365134.25</v>
      </c>
      <c r="F30" s="26">
        <v>0.16999999999999998</v>
      </c>
      <c r="G30" s="24">
        <f t="shared" si="1"/>
        <v>572072.82249999978</v>
      </c>
      <c r="H30" s="24">
        <f t="shared" si="2"/>
        <v>3937207.0724999998</v>
      </c>
      <c r="I30" s="25">
        <f t="shared" si="3"/>
        <v>4.9024315189553073E-2</v>
      </c>
    </row>
    <row r="31" spans="1:9" x14ac:dyDescent="0.25">
      <c r="A31" s="30">
        <v>2019</v>
      </c>
      <c r="B31" s="8" t="s">
        <v>5</v>
      </c>
      <c r="C31" s="30">
        <v>1229</v>
      </c>
      <c r="D31" s="33">
        <v>500.75</v>
      </c>
      <c r="E31" s="31">
        <f t="shared" si="0"/>
        <v>615421.75</v>
      </c>
      <c r="F31" s="26">
        <v>0.27</v>
      </c>
      <c r="G31" s="24">
        <f t="shared" si="1"/>
        <v>166163.87250000006</v>
      </c>
      <c r="H31" s="24">
        <f t="shared" si="2"/>
        <v>781585.62250000006</v>
      </c>
      <c r="I31" s="25">
        <f t="shared" si="3"/>
        <v>9.7319493741367218E-3</v>
      </c>
    </row>
    <row r="32" spans="1:9" x14ac:dyDescent="0.25">
      <c r="A32" s="30">
        <v>2019</v>
      </c>
      <c r="B32" s="8" t="s">
        <v>6</v>
      </c>
      <c r="C32" s="30">
        <v>1587</v>
      </c>
      <c r="D32" s="33">
        <v>741.48</v>
      </c>
      <c r="E32" s="31">
        <f t="shared" si="0"/>
        <v>1176728.76</v>
      </c>
      <c r="F32" s="26">
        <v>0.19</v>
      </c>
      <c r="G32" s="24">
        <f t="shared" si="1"/>
        <v>223578.46439999994</v>
      </c>
      <c r="H32" s="24">
        <f t="shared" si="2"/>
        <v>1400307.2243999999</v>
      </c>
      <c r="I32" s="25">
        <f t="shared" si="3"/>
        <v>1.7435989895142563E-2</v>
      </c>
    </row>
    <row r="33" spans="1:9" x14ac:dyDescent="0.25">
      <c r="A33" s="30">
        <v>2020</v>
      </c>
      <c r="B33" s="8" t="s">
        <v>5</v>
      </c>
      <c r="C33" s="30">
        <v>1414</v>
      </c>
      <c r="D33" s="33">
        <v>500.75</v>
      </c>
      <c r="E33" s="31">
        <f t="shared" si="0"/>
        <v>708060.5</v>
      </c>
      <c r="F33" s="26">
        <v>0.27</v>
      </c>
      <c r="G33" s="24">
        <f t="shared" si="1"/>
        <v>191176.33499999996</v>
      </c>
      <c r="H33" s="24">
        <f t="shared" si="2"/>
        <v>899236.83499999996</v>
      </c>
      <c r="I33" s="25">
        <f t="shared" si="3"/>
        <v>1.1196888864954698E-2</v>
      </c>
    </row>
    <row r="34" spans="1:9" x14ac:dyDescent="0.25">
      <c r="A34" s="30">
        <v>2021</v>
      </c>
      <c r="B34" s="8" t="s">
        <v>6</v>
      </c>
      <c r="C34" s="30">
        <v>2609</v>
      </c>
      <c r="D34" s="33">
        <v>741.48</v>
      </c>
      <c r="E34" s="31">
        <f t="shared" si="0"/>
        <v>1934521.32</v>
      </c>
      <c r="F34" s="26">
        <v>0.19</v>
      </c>
      <c r="G34" s="24">
        <f t="shared" si="1"/>
        <v>367559.05080000008</v>
      </c>
      <c r="H34" s="24">
        <f t="shared" si="2"/>
        <v>2302080.3708000001</v>
      </c>
      <c r="I34" s="25">
        <f t="shared" si="3"/>
        <v>2.8664459758303056E-2</v>
      </c>
    </row>
    <row r="35" spans="1:9" x14ac:dyDescent="0.25">
      <c r="A35" s="30">
        <v>2019</v>
      </c>
      <c r="B35" s="8" t="s">
        <v>5</v>
      </c>
      <c r="C35" s="30">
        <v>3583</v>
      </c>
      <c r="D35" s="33">
        <v>500.75</v>
      </c>
      <c r="E35" s="31">
        <f t="shared" si="0"/>
        <v>1794187.25</v>
      </c>
      <c r="F35" s="26">
        <v>0.27</v>
      </c>
      <c r="G35" s="24">
        <f t="shared" si="1"/>
        <v>484430.55750000011</v>
      </c>
      <c r="H35" s="24">
        <f t="shared" si="2"/>
        <v>2278617.8075000001</v>
      </c>
      <c r="I35" s="25">
        <f t="shared" si="3"/>
        <v>2.8372314570815196E-2</v>
      </c>
    </row>
    <row r="36" spans="1:9" x14ac:dyDescent="0.25">
      <c r="A36" s="30">
        <v>2020</v>
      </c>
      <c r="B36" s="8" t="s">
        <v>4</v>
      </c>
      <c r="C36" s="30">
        <v>1450</v>
      </c>
      <c r="D36" s="33">
        <v>909.25</v>
      </c>
      <c r="E36" s="31">
        <f t="shared" si="0"/>
        <v>1318412.5</v>
      </c>
      <c r="F36" s="26">
        <v>0.16999999999999998</v>
      </c>
      <c r="G36" s="24">
        <f t="shared" si="1"/>
        <v>224130.125</v>
      </c>
      <c r="H36" s="24">
        <f t="shared" si="2"/>
        <v>1542542.625</v>
      </c>
      <c r="I36" s="25">
        <f t="shared" si="3"/>
        <v>1.9207040536301529E-2</v>
      </c>
    </row>
    <row r="37" spans="1:9" x14ac:dyDescent="0.25">
      <c r="A37" s="30">
        <v>2021</v>
      </c>
      <c r="B37" s="8" t="s">
        <v>4</v>
      </c>
      <c r="C37" s="30">
        <v>956</v>
      </c>
      <c r="D37" s="33">
        <v>909.25</v>
      </c>
      <c r="E37" s="31">
        <f t="shared" si="0"/>
        <v>869243</v>
      </c>
      <c r="F37" s="26">
        <v>0.16999999999999998</v>
      </c>
      <c r="G37" s="24">
        <f t="shared" si="1"/>
        <v>147771.31000000006</v>
      </c>
      <c r="H37" s="24">
        <f t="shared" si="2"/>
        <v>1017014.31</v>
      </c>
      <c r="I37" s="25">
        <f t="shared" si="3"/>
        <v>1.266340051910639E-2</v>
      </c>
    </row>
    <row r="38" spans="1:9" x14ac:dyDescent="0.25">
      <c r="A38" s="9"/>
      <c r="B38" s="9"/>
      <c r="C38" s="21"/>
      <c r="D38" s="17"/>
      <c r="E38" s="15"/>
      <c r="F38" s="6"/>
      <c r="G38" s="13"/>
      <c r="H38" s="13"/>
      <c r="I38" s="14"/>
    </row>
    <row r="39" spans="1:9" ht="13" x14ac:dyDescent="0.25">
      <c r="A39" s="7"/>
      <c r="B39" s="5" t="s">
        <v>7</v>
      </c>
      <c r="C39" s="22">
        <f>SUM(C4:C38)</f>
        <v>91695</v>
      </c>
      <c r="D39" s="32">
        <f>SUM(D4:D38)</f>
        <v>24743.3</v>
      </c>
      <c r="E39" s="32">
        <f>SUM(E4:E38)</f>
        <v>67082837.259999998</v>
      </c>
      <c r="F39" s="34"/>
      <c r="G39" s="32">
        <f t="shared" ref="G39" si="4">SUM(G4:G38)</f>
        <v>13228474.734400002</v>
      </c>
      <c r="H39" s="32">
        <f>SUM(H4:H38)</f>
        <v>80311311.994399995</v>
      </c>
      <c r="I39" s="7"/>
    </row>
    <row r="40" spans="1:9" ht="13" x14ac:dyDescent="0.25">
      <c r="A40" s="7"/>
      <c r="B40" s="5" t="s">
        <v>8</v>
      </c>
      <c r="C40" s="23">
        <f>AVERAGE(C4:C38)</f>
        <v>2696.9117647058824</v>
      </c>
      <c r="D40" s="35">
        <f t="shared" ref="D40:H40" si="5">AVERAGE(D4:D38)</f>
        <v>727.74411764705883</v>
      </c>
      <c r="E40" s="35">
        <f t="shared" si="5"/>
        <v>1973024.6252941175</v>
      </c>
      <c r="F40" s="7"/>
      <c r="G40" s="35">
        <f t="shared" si="5"/>
        <v>389072.78630588244</v>
      </c>
      <c r="H40" s="35">
        <f t="shared" si="5"/>
        <v>2362097.4115999998</v>
      </c>
      <c r="I40" s="7"/>
    </row>
    <row r="41" spans="1:9" ht="13" x14ac:dyDescent="0.25">
      <c r="A41" s="7"/>
      <c r="B41" s="5" t="s">
        <v>9</v>
      </c>
      <c r="C41" s="23">
        <f>MAX(C4:C38)</f>
        <v>6638</v>
      </c>
      <c r="D41" s="16"/>
      <c r="E41" s="16"/>
      <c r="G41" s="16"/>
      <c r="H41" s="16"/>
      <c r="I41" s="7"/>
    </row>
    <row r="42" spans="1:9" ht="13" x14ac:dyDescent="0.25">
      <c r="A42" s="7"/>
      <c r="B42" s="5" t="s">
        <v>10</v>
      </c>
      <c r="C42" s="23">
        <f>MIN(C4:C38)</f>
        <v>956</v>
      </c>
      <c r="D42" s="16"/>
      <c r="E42" s="16"/>
      <c r="F42" s="7"/>
      <c r="G42" s="16"/>
      <c r="H42" s="16"/>
      <c r="I42" s="7"/>
    </row>
    <row r="45" spans="1:9" ht="13" x14ac:dyDescent="0.3">
      <c r="A45" s="27" t="s">
        <v>23</v>
      </c>
      <c r="B45" s="27"/>
      <c r="C45" s="28"/>
      <c r="D45" s="29"/>
      <c r="E45" s="29"/>
    </row>
    <row r="46" spans="1:9" ht="13" x14ac:dyDescent="0.3">
      <c r="A46" s="27" t="s">
        <v>24</v>
      </c>
      <c r="B46" s="27"/>
      <c r="C46" s="28"/>
      <c r="D46" s="29"/>
      <c r="E46" s="29"/>
    </row>
    <row r="47" spans="1:9" ht="13" x14ac:dyDescent="0.3">
      <c r="A47" s="27" t="s">
        <v>25</v>
      </c>
      <c r="B47" s="27"/>
      <c r="C47" s="28"/>
      <c r="D47" s="29"/>
      <c r="E47" s="29"/>
    </row>
  </sheetData>
  <mergeCells count="1">
    <mergeCell ref="A1:D1"/>
  </mergeCells>
  <phoneticPr fontId="0" type="noConversion"/>
  <conditionalFormatting sqref="C4:C37">
    <cfRule type="aboveAverage" dxfId="13" priority="3"/>
  </conditionalFormatting>
  <conditionalFormatting sqref="E4:E37">
    <cfRule type="top10" dxfId="12" priority="2" rank="10"/>
  </conditionalFormatting>
  <conditionalFormatting sqref="G4:G37">
    <cfRule type="top10" dxfId="11" priority="1" rank="10"/>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1F716-D052-4C6D-91A7-87DA92BE4784}">
  <dimension ref="A3:E12"/>
  <sheetViews>
    <sheetView workbookViewId="0">
      <selection activeCell="U4" sqref="U4"/>
    </sheetView>
  </sheetViews>
  <sheetFormatPr defaultRowHeight="12.5" x14ac:dyDescent="0.25"/>
  <cols>
    <col min="1" max="1" width="22.1796875" bestFit="1" customWidth="1"/>
    <col min="2" max="2" width="15.90625" bestFit="1" customWidth="1"/>
    <col min="3" max="5" width="14.81640625" bestFit="1" customWidth="1"/>
    <col min="6" max="6" width="38.26953125" bestFit="1" customWidth="1"/>
    <col min="7" max="8" width="22.26953125" bestFit="1" customWidth="1"/>
    <col min="9" max="9" width="13.90625" customWidth="1"/>
    <col min="10" max="10" width="12.36328125" customWidth="1"/>
    <col min="11" max="11" width="9.81640625" customWidth="1"/>
  </cols>
  <sheetData>
    <row r="3" spans="1:5" x14ac:dyDescent="0.25">
      <c r="A3" s="36" t="s">
        <v>17</v>
      </c>
      <c r="B3" s="36" t="s">
        <v>21</v>
      </c>
    </row>
    <row r="4" spans="1:5" x14ac:dyDescent="0.25">
      <c r="A4" s="36" t="s">
        <v>18</v>
      </c>
      <c r="B4">
        <v>2019</v>
      </c>
      <c r="C4">
        <v>2020</v>
      </c>
      <c r="D4">
        <v>2021</v>
      </c>
      <c r="E4" t="s">
        <v>19</v>
      </c>
    </row>
    <row r="5" spans="1:5" x14ac:dyDescent="0.25">
      <c r="A5" s="37" t="s">
        <v>4</v>
      </c>
      <c r="B5" s="38">
        <v>7790372.1675000004</v>
      </c>
      <c r="C5" s="38">
        <v>9828656.0775000006</v>
      </c>
      <c r="D5" s="38">
        <v>18641361.6675</v>
      </c>
      <c r="E5" s="38">
        <v>36260389.912500001</v>
      </c>
    </row>
    <row r="6" spans="1:5" x14ac:dyDescent="0.25">
      <c r="A6" s="37" t="s">
        <v>5</v>
      </c>
      <c r="B6" s="38">
        <v>3060203.43</v>
      </c>
      <c r="C6" s="38">
        <v>6751907.6924999999</v>
      </c>
      <c r="D6" s="38">
        <v>7691209.5350000001</v>
      </c>
      <c r="E6" s="38">
        <v>17503320.657499999</v>
      </c>
    </row>
    <row r="7" spans="1:5" x14ac:dyDescent="0.25">
      <c r="A7" s="37" t="s">
        <v>6</v>
      </c>
      <c r="B7" s="38">
        <v>18011639.175600003</v>
      </c>
      <c r="C7" s="38">
        <v>4802692.0115999999</v>
      </c>
      <c r="D7" s="38">
        <v>3733270.2372000003</v>
      </c>
      <c r="E7" s="38">
        <v>26547601.424400002</v>
      </c>
    </row>
    <row r="8" spans="1:5" x14ac:dyDescent="0.25">
      <c r="A8" s="37" t="s">
        <v>19</v>
      </c>
      <c r="B8" s="38">
        <v>28862214.773100004</v>
      </c>
      <c r="C8" s="38">
        <v>21383255.781599998</v>
      </c>
      <c r="D8" s="38">
        <v>30065841.4397</v>
      </c>
      <c r="E8" s="38">
        <v>80311311.994399995</v>
      </c>
    </row>
    <row r="10" spans="1:5" ht="13" x14ac:dyDescent="0.3">
      <c r="A10" s="39"/>
    </row>
    <row r="11" spans="1:5" ht="13" x14ac:dyDescent="0.3">
      <c r="A11" s="39"/>
    </row>
    <row r="12" spans="1:5" ht="13" x14ac:dyDescent="0.3">
      <c r="A12" s="39"/>
    </row>
  </sheetData>
  <conditionalFormatting pivot="1" sqref="B5:B7">
    <cfRule type="aboveAverage" dxfId="10" priority="10"/>
  </conditionalFormatting>
  <conditionalFormatting pivot="1" sqref="B5:B7">
    <cfRule type="aboveAverage" dxfId="9" priority="9"/>
  </conditionalFormatting>
  <conditionalFormatting pivot="1" sqref="B5:B7">
    <cfRule type="aboveAverage" dxfId="8" priority="8"/>
  </conditionalFormatting>
  <conditionalFormatting pivot="1" sqref="B7:D7">
    <cfRule type="aboveAverage" dxfId="7" priority="7"/>
  </conditionalFormatting>
  <conditionalFormatting pivot="1" sqref="D5:D7">
    <cfRule type="aboveAverage" dxfId="6" priority="6"/>
  </conditionalFormatting>
  <conditionalFormatting pivot="1" sqref="B5:D5">
    <cfRule type="aboveAverage" dxfId="5" priority="5"/>
  </conditionalFormatting>
  <conditionalFormatting pivot="1" sqref="C6:D6">
    <cfRule type="aboveAverage" dxfId="4" priority="4"/>
  </conditionalFormatting>
  <conditionalFormatting pivot="1" sqref="C7:D7">
    <cfRule type="aboveAverage" dxfId="3" priority="3" aboveAverage="0"/>
  </conditionalFormatting>
  <conditionalFormatting pivot="1" sqref="B5:C5">
    <cfRule type="aboveAverage" dxfId="2" priority="2" aboveAverage="0"/>
  </conditionalFormatting>
  <conditionalFormatting pivot="1" sqref="B6:C6">
    <cfRule type="aboveAverage" dxfId="1" priority="1" aboveAverage="0"/>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28EAF-35F5-497C-81C1-6A016345D434}">
  <dimension ref="A3:E8"/>
  <sheetViews>
    <sheetView workbookViewId="0">
      <selection activeCell="F16" sqref="F16"/>
    </sheetView>
  </sheetViews>
  <sheetFormatPr defaultRowHeight="12.5" x14ac:dyDescent="0.25"/>
  <cols>
    <col min="1" max="1" width="17.26953125" bestFit="1" customWidth="1"/>
    <col min="2" max="2" width="15.90625" bestFit="1" customWidth="1"/>
    <col min="3" max="4" width="13.81640625" bestFit="1" customWidth="1"/>
    <col min="5" max="5" width="14.81640625" bestFit="1" customWidth="1"/>
    <col min="6" max="6" width="17.26953125" bestFit="1" customWidth="1"/>
    <col min="7" max="7" width="21.6328125" bestFit="1" customWidth="1"/>
    <col min="8" max="8" width="22.26953125" bestFit="1" customWidth="1"/>
    <col min="9" max="9" width="26.6328125" bestFit="1" customWidth="1"/>
  </cols>
  <sheetData>
    <row r="3" spans="1:5" x14ac:dyDescent="0.25">
      <c r="A3" s="36" t="s">
        <v>22</v>
      </c>
      <c r="B3" s="36" t="s">
        <v>21</v>
      </c>
    </row>
    <row r="4" spans="1:5" x14ac:dyDescent="0.25">
      <c r="A4" s="36" t="s">
        <v>18</v>
      </c>
      <c r="B4">
        <v>2019</v>
      </c>
      <c r="C4">
        <v>2020</v>
      </c>
      <c r="D4">
        <v>2021</v>
      </c>
      <c r="E4" t="s">
        <v>19</v>
      </c>
    </row>
    <row r="5" spans="1:5" x14ac:dyDescent="0.25">
      <c r="A5" s="37" t="s">
        <v>4</v>
      </c>
      <c r="B5" s="38">
        <v>1131934.4175</v>
      </c>
      <c r="C5" s="38">
        <v>1428095.3274999997</v>
      </c>
      <c r="D5" s="38">
        <v>2708573.9174999991</v>
      </c>
      <c r="E5" s="38">
        <v>5268603.6624999987</v>
      </c>
    </row>
    <row r="6" spans="1:5" x14ac:dyDescent="0.25">
      <c r="A6" s="37" t="s">
        <v>5</v>
      </c>
      <c r="B6" s="38">
        <v>650594.43000000017</v>
      </c>
      <c r="C6" s="38">
        <v>1435444.9424999999</v>
      </c>
      <c r="D6" s="38">
        <v>1635139.0350000004</v>
      </c>
      <c r="E6" s="38">
        <v>3721178.4075000007</v>
      </c>
    </row>
    <row r="7" spans="1:5" x14ac:dyDescent="0.25">
      <c r="A7" s="37" t="s">
        <v>6</v>
      </c>
      <c r="B7" s="38">
        <v>2875807.9356000004</v>
      </c>
      <c r="C7" s="38">
        <v>766816.37160000019</v>
      </c>
      <c r="D7" s="38">
        <v>596068.3572000002</v>
      </c>
      <c r="E7" s="38">
        <v>4238692.6644000011</v>
      </c>
    </row>
    <row r="8" spans="1:5" x14ac:dyDescent="0.25">
      <c r="A8" s="37" t="s">
        <v>19</v>
      </c>
      <c r="B8" s="38">
        <v>4658336.7831000006</v>
      </c>
      <c r="C8" s="38">
        <v>3630356.6415999997</v>
      </c>
      <c r="D8" s="38">
        <v>4939781.3097000001</v>
      </c>
      <c r="E8" s="38">
        <v>13228474.7344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DDC05-7592-4E53-8F3C-1C70886656E2}">
  <dimension ref="A3:B7"/>
  <sheetViews>
    <sheetView workbookViewId="0">
      <selection activeCell="C15" sqref="C15"/>
    </sheetView>
  </sheetViews>
  <sheetFormatPr defaultRowHeight="12.5" x14ac:dyDescent="0.25"/>
  <cols>
    <col min="1" max="1" width="13" bestFit="1" customWidth="1"/>
    <col min="2" max="2" width="16.453125" bestFit="1" customWidth="1"/>
    <col min="3" max="4" width="11.81640625" bestFit="1" customWidth="1"/>
    <col min="5" max="5" width="13.81640625" customWidth="1"/>
    <col min="6" max="6" width="13.26953125" customWidth="1"/>
    <col min="7" max="7" width="11.90625" customWidth="1"/>
    <col min="8" max="8" width="12.36328125" customWidth="1"/>
    <col min="9" max="9" width="11.81640625" customWidth="1"/>
    <col min="10" max="10" width="11.6328125" customWidth="1"/>
    <col min="11" max="11" width="13.54296875" customWidth="1"/>
    <col min="12" max="12" width="10.54296875" customWidth="1"/>
    <col min="13" max="13" width="11.08984375" customWidth="1"/>
    <col min="14" max="14" width="10.1796875" customWidth="1"/>
    <col min="15" max="15" width="10.54296875" customWidth="1"/>
    <col min="16" max="16" width="10.7265625" customWidth="1"/>
    <col min="17" max="17" width="11.453125" customWidth="1"/>
    <col min="18" max="18" width="11.1796875" customWidth="1"/>
  </cols>
  <sheetData>
    <row r="3" spans="1:2" x14ac:dyDescent="0.25">
      <c r="A3" s="36" t="s">
        <v>18</v>
      </c>
      <c r="B3" t="s">
        <v>20</v>
      </c>
    </row>
    <row r="4" spans="1:2" x14ac:dyDescent="0.25">
      <c r="A4" s="37">
        <v>2019</v>
      </c>
      <c r="B4" s="38">
        <v>15135831.24</v>
      </c>
    </row>
    <row r="5" spans="1:2" x14ac:dyDescent="0.25">
      <c r="A5" s="37">
        <v>2020</v>
      </c>
      <c r="B5" s="38">
        <v>4035875.6399999997</v>
      </c>
    </row>
    <row r="6" spans="1:2" x14ac:dyDescent="0.25">
      <c r="A6" s="37">
        <v>2021</v>
      </c>
      <c r="B6" s="38">
        <v>3137201.88</v>
      </c>
    </row>
    <row r="7" spans="1:2" x14ac:dyDescent="0.25">
      <c r="A7" s="37" t="s">
        <v>19</v>
      </c>
      <c r="B7" s="38">
        <v>22308908.759999998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Sales</vt:lpstr>
      <vt:lpstr>Sales by Product</vt:lpstr>
      <vt:lpstr>Profit by Product</vt:lpstr>
      <vt:lpstr>Cost by Product</vt:lpstr>
      <vt:lpstr>Falcons</vt:lpstr>
    </vt:vector>
  </TitlesOfParts>
  <Company>Dept. of Computer &amp; Information Science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Stoney Brooks</dc:creator>
  <cp:lastModifiedBy>Akinteye Gbemisola</cp:lastModifiedBy>
  <dcterms:created xsi:type="dcterms:W3CDTF">2004-03-19T17:22:19Z</dcterms:created>
  <dcterms:modified xsi:type="dcterms:W3CDTF">2022-11-10T16:10:55Z</dcterms:modified>
</cp:coreProperties>
</file>