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JupyterLab\github_repos\OMIECs\data\raw\"/>
    </mc:Choice>
  </mc:AlternateContent>
  <xr:revisionPtr revIDLastSave="0" documentId="8_{B5AC1E26-E544-4B78-85E1-A84926234DA4}" xr6:coauthVersionLast="47" xr6:coauthVersionMax="47" xr10:uidLastSave="{00000000-0000-0000-0000-000000000000}"/>
  <bookViews>
    <workbookView xWindow="2280" yWindow="2280" windowWidth="14400" windowHeight="7270" xr2:uid="{D411B5E6-E9AC-4735-A8FC-63001E47DC48}"/>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alcChain>
</file>

<file path=xl/sharedStrings.xml><?xml version="1.0" encoding="utf-8"?>
<sst xmlns="http://schemas.openxmlformats.org/spreadsheetml/2006/main" count="7404" uniqueCount="2658">
  <si>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</si>
  <si>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</si>
  <si>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</si>
  <si>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</si>
  <si>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</si>
  <si>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</si>
  <si>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</si>
  <si>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</si>
  <si>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</si>
  <si>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</si>
  <si>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</si>
  <si>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</si>
  <si>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</si>
  <si>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</si>
  <si>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</si>
  <si>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</si>
  <si>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</si>
  <si>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</si>
  <si>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</si>
  <si>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</si>
  <si>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</si>
  <si>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</si>
  <si>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</si>
  <si>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</si>
  <si>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</si>
  <si>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</si>
  <si>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</si>
  <si>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</si>
  <si>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</si>
  <si>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</si>
  <si>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</si>
  <si>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</si>
  <si>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</si>
  <si>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</si>
  <si>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</si>
  <si>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</si>
  <si>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</si>
  <si>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</si>
  <si>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</si>
  <si>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</si>
  <si>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</si>
  <si>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</si>
  <si>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</si>
  <si>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</si>
  <si>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</si>
  <si>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</si>
  <si>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</si>
  <si>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</si>
  <si>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</si>
  <si>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</si>
  <si>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</si>
  <si>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</si>
  <si>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</si>
  <si>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</si>
  <si>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</si>
  <si>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</si>
  <si>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</si>
  <si>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</si>
  <si>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</si>
  <si>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</si>
  <si>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</si>
  <si>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</si>
  <si>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</si>
  <si>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</si>
  <si>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</si>
  <si>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</si>
  <si>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</si>
  <si>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</si>
  <si>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</si>
  <si>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</si>
  <si>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</si>
  <si>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</si>
  <si>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</si>
  <si>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Griggs, S; Marks, A; Meli, D; Rebetez, G; Bardagot, O; Paulsen, BD; Chen, H; Weaver, K; Nugraha, MI; Schafer, EA; Tropp, J; Aitchison, CM; Anthopoulos, TD; Banerji, N; Rivnay, J; McCulloch, I</t>
  </si>
  <si>
    <t/>
  </si>
  <si>
    <t>Griggs, Sophie; Marks, Adam; Meli, Dilara; Rebetez, Gonzague; Bardagot, Olivier; Paulsen, Bryan D. D.; Chen, Hu; Weaver, Karrie; Nugraha, Mohamad I. I.; Schafer, Emily A. A.; Tropp, Joshua; Aitchison, Catherine M. M.; Anthopoulos, Thomas D. D.; Banerji, Natalie; Rivnay, Jonathan; McCulloch, Iain</t>
  </si>
  <si>
    <t>The effect of residual palladium on the performance of organic electrochemical transistors</t>
  </si>
  <si>
    <t>NATURE COMMUNICATIONS</t>
  </si>
  <si>
    <t>English</t>
  </si>
  <si>
    <t>Article</t>
  </si>
  <si>
    <t>CONJUGATED POLYMERS; NAPHTHALENE DIIMIDE; CHARGE-TRANSPORT; SIDE-CHAINS; ENERGY; IMPURITIES; REDUCTION; CATALYST; DESIGN</t>
  </si>
  <si>
    <t>Organic electrochemical transistors are a promising technology for bioelectronic devices, with applications in neuromorphic computing and healthcare. The active component enabling an organic electrochemical transistor is the organic mixed ionic-electronic conductor whose optimization is critical for realizing high-performing devices. In this study, the influence of purity and molecular weight is examined for a p-type polythiophene and an n-type naphthalene diimide-based polymer in improving the performance and safety of organic electrochemical transistors. Our preparative GPC purification reduced the Pd content in the polymers and improved their organic electrochemical transistor mobility by similar to 60% and 80% for the p- and n-type materials, respectively. These findings demonstrate the paramount importance of removing residual Pd, which was concluded to be more critical than optimization of a polymer's molecular weight, to improve organic electrochemical transistor performance and that there is readily available improvement in performance and stability of many of the reported organic mixed ionic-electronic conductors.</t>
  </si>
  <si>
    <t>[Griggs, Sophie; Marks, Adam; Aitchison, Catherine M. M.; McCulloch, Iain] Univ Oxford, Dept Chem, Chem Res Lab, Oxford OX1 3TA, England; [Meli, Dilara] Northwestern Univ, Dept Mat Sci &amp; Engn, Evanston, IL 60208 USA; [Rebetez, Gonzague; Bardagot, Olivier; Banerji, Natalie] Univ Bern, Dept Chem Biochem &amp; Pharmaceut Sci DCBP, Freiestr 3, CH-3012 Bern, Switzerland; [Paulsen, Bryan D. D.; Schafer, Emily A. A.; Tropp, Joshua; Rivnay, Jonathan] Northwestern Univ, Dept Biomed Engn, Evanston, IL 60208 USA; [Chen, Hu; McCulloch, Iain] King Abdullah Univ Sci &amp; Technol KAUST, KAUST Solar Ctr KSC, Thuwal 239556900, Saudi Arabia; [Chen, Hu] Great Bay Univ, Dongguan 523808, Peoples R China; [Weaver, Karrie] Stanford Univ, Dept Earth Syst Sci, Stanford, CA 94305 USA; [Nugraha, Mohamad I. I.; Anthopoulos, Thomas D. D.] King Abdullah Univ Sci &amp; Technol KAUST, KAUST Solar Ctr KSC, Phys Sci &amp; Engn Div PSE, Thuwal 239556900, Saudi Arabia; [Nugraha, Mohamad I. I.] Natl Res &amp; Innovat Agcy BRIN, Res Ctr Adv Mat, South Tangerang 15314, Banten, Indonesia; [Rivnay, Jonathan] Northwestern Univ, Simpson Querrey Inst, Chicago, IL 60611 USA</t>
  </si>
  <si>
    <t>University of Oxford; Northwestern University; University of Bern; Northwestern University; King Abdullah University of Science &amp; Technology; Stanford University; King Abdullah University of Science &amp; Technology; National Research &amp; Innovation Agency of Indonesia (BRIN); Northwestern University</t>
  </si>
  <si>
    <t>McCulloch, I (corresponding author), Univ Oxford, Dept Chem, Chem Res Lab, Oxford OX1 3TA, England.;McCulloch, I (corresponding author), King Abdullah Univ Sci &amp; Technol KAUST, KAUST Solar Ctr KSC, Thuwal 239556900, Saudi Arabia.</t>
  </si>
  <si>
    <t>iain.mcculloch@chem.ox.ac.uk</t>
  </si>
  <si>
    <t>ANTHOPOULOS, THOMAS D./AAE-7690-2019; McCulloch, Iain/G-1486-2015; Rivnay, Jonathan/S-8812-2017; Bardagot, Olivier/AAW-7954-2020; Banerji, Natalie/N-7142-2015; Anthopoulos, Thomas/F-5625-2016; Marks, Adam/F-2093-2018</t>
  </si>
  <si>
    <t>McCulloch, Iain/0000-0002-6340-7217; Rivnay, Jonathan/0000-0002-0602-6485; Bardagot, Olivier/0000-0003-3306-7204; Weaver, Karrie/0000-0002-7094-3501; Anthopoulos, Thomas/0000-0002-0978-8813; Chen, Hu/0000-0002-7191-3611; Meli, Dilara/0000-0002-9032-1697; Griggs, Sophie/0000-0002-5916-6609; Marks, Adam/0000-0001-9819-4349</t>
  </si>
  <si>
    <t>KAUST Office of Sponsored Research [CRG10]; EU; EPSRC; Sloan; National Science Foundation; Soft and Hybrid Nanotechnology Experimental (SHyNE) Resource; Materials Research Science and Engineering Center; State of Illinois; Northwestern University; International Institute for Nanotechnology (IIN); Keck Foundation; State of Illinois, through the IIN; DOE Office of Science by Argonne National Laboratory [952911, 862474, 101007084 CITYSOLAR]; US Office for Naval Research, ONR YIP [EP/T026219/1, EP/W017091/1]; European Research Council (ERC) [FG-2019-12046]; King Abdullah University of Science and Technology (KAUST) Office of Sponsored Research (OSR) [NSF DMR-1751308]; [NSF ECCS-1542205]; [NSF DMR-1720139]; [DE-AC02-06CH11357]; [N00014-20-1-2777]; [714586]; [OSR-2018-CARF/CCF-3079]; [OSR-2019-CRG8-4095]; EPSRC [EP/W017091/1] Funding Source: UKRI</t>
  </si>
  <si>
    <t>KAUST Office of Sponsored Research; EU(European Union (EU)); EPSRC(UK Research &amp; Innovation (UKRI)Engineering &amp; Physical Sciences Research Council (EPSRC)); Sloan(Alfred P. Sloan Foundation); National Science Foundation(National Science Foundation (NSF)); Soft and Hybrid Nanotechnology Experimental (SHyNE) Resource; Materials Research Science and Engineering Center(National Science Foundation (NSF)); State of Illinois; Northwestern University; International Institute for Nanotechnology (IIN); Keck Foundation(W.M. Keck Foundation); State of Illinois, through the IIN; DOE Office of Science by Argonne National Laboratory(United States Department of Energy (DOE)); US Office for Naval Research, ONR YIP(United States Department of DefenseUnited States NavyOffice of Naval Research); European Research Council (ERC)(European Research Council (ERC)); King Abdullah University of Science and Technology (KAUST) Office of Sponsored Research (OSR); ; ; ; ; ; ; ; EPSRC(UK Research &amp; Innovation (UKRI)Engineering &amp; Physical Sciences Research Council (EPSRC))</t>
  </si>
  <si>
    <t>S.G., A.M., C.M.A., I.M., D.M., and J.R. acknowledge financial support from KAUST Office of Sponsored Research CRG10. S.G., A.M., C.M.A., and I.M. acknowledge funding by EU Horizon2020 grant agreement no. 952911, BOOSTER, grant agreement no. 862474, RoLA-FLEX, and grant agreement no. 101007084 CITYSOLAR, as well as EPSRC Projects EP/T026219/1 and EP/W017091/1. A CC-BY licence is applied to the AAM arising from this submission, in accordance with the grant's open access conditions. J.R. and E.A.S. gratefully acknowledges funding support from Sloan under award no. FG-2019-12046. B.D.P. and J.R. acknowledge support from the National Science Foundation grant no. NSF DMR-1751308. D.M. and E.A.S. utilized the Keck-II facility of Northwestern University's NUANCE Center and the Northwestern University Micro/Nano Fabrication Facility (NUFAB), which are both partially supported by Soft and Hybrid Nanotechnology Experimental (SHyNE) Resource (NSF ECCS-1542205), the Materials Research Science and Engineering Center (NSF DMR-1720139), the State of Illinois, and Northwestern University. Additionally, the Keck-II facility is partially supported by the International Institute for Nanotechnology (IIN); the Keck Foundation; and the State of Illinois, through the IIN. D.M. and B.D.P. used resources of the Advanced Photon Source, a U.S. Department of Energy (DOE) Office of Science User Facility operated for the DOE Office of Science by Argonne National Laboratory under Contract No. DE-AC02-06CH11357. J.T. acknowledges financial support from a US Office for Naval Research, ONR YIP (N00014-20-1-2777). Special thanks to J. Strzalka for beam line support. N.B., G.R., and O.B. thank the European Research Council (ERC) for supporting this research by a Starting Grant (No. 714586, OSIRIS) and acknowledge NCCR-MUST, a research instrument of the Swiss National Science Foundation, as well as the University of Bern. M.I.N. and T.D.A. would like to acknowledge the King Abdullah University of Science and Technology (KAUST) Office of Sponsored Research (OSR) under Award No.: OSR-2018-CARF/CCF-3079, and OSR-2019-CRG8-4095 for the funding.</t>
  </si>
  <si>
    <t>NATURE PORTFOLIO</t>
  </si>
  <si>
    <t>BERLIN</t>
  </si>
  <si>
    <t>HEIDELBERGER PLATZ 3, BERLIN, 14197, GERMANY</t>
  </si>
  <si>
    <t>2041-1723</t>
  </si>
  <si>
    <t>NAT COMMUN</t>
  </si>
  <si>
    <t>Nat. Commun.</t>
  </si>
  <si>
    <t>DEC 27</t>
  </si>
  <si>
    <t>10.1038/s41467-022-35573-y</t>
  </si>
  <si>
    <t>Multidisciplinary Sciences</t>
  </si>
  <si>
    <t>Science Citation Index Expanded (SCI-EXPANDED)</t>
  </si>
  <si>
    <t>Science &amp; Technology - Other Topics</t>
  </si>
  <si>
    <t>9C7HY</t>
  </si>
  <si>
    <t>gold, Green Published</t>
  </si>
  <si>
    <t>2024-08-20</t>
  </si>
  <si>
    <t>WOS:000935585400011</t>
  </si>
  <si>
    <t>Nozella, NL; Lima, JVM; de Oliveira, RF; Graeff, CFD</t>
  </si>
  <si>
    <t>Nozella, Natan Luis; Lima, Joao Victor Morais; de Oliveira, Rafael Furlan; Graeff, Carlos Frederico de Oliveira</t>
  </si>
  <si>
    <t>Melanin/PEDOT:PSS blend as organic mixed ionic electronic conductor (OMIEC) for sustainable electronics</t>
  </si>
  <si>
    <t>MATERIALS ADVANCES</t>
  </si>
  <si>
    <t>MELANIN; BIOCOMPATIBILITY; POLYMERS; PEDOTPSS; STORAGE; FILMS</t>
  </si>
  <si>
    <t>Organic mixed ionic-electronic conductors (OMIECs) can efficiently couple and transport ionic and electronic charge species, making them key elements for bioelectronics, neuromorphic computing, soft robotics, and energy storage applications. Here, we have synthesized a water-soluble, bio-inspired ion conductor melanin (Mel) and blended it with benchmark conducting polymer poly(3,4-ethylenedioxythiophene) polystyrene sulfonate (PEDOT:PSS) to form a new OMIEC. We explored the potential of Mel/PEDOT:PSS OMIEC blends in two critical device applications: organic electrochemical transistors (OECTs) and supercapacitors (SuperCaps). Mel incorporation into PEDOT:PSS enhances the ionic-electronic coupling when ions from an electrolyte are injected into the material, increasing the volumetric capacitance of PEDOT:PSS films ten-fold. The addition of Mel in PEDOT:PSS also increases the transconductance of OECTs (from 7 +/- 1 to 11 +/- 3 mS), and the energy and power densities of SuperCaps, from 0.41 +/- 0.02 to 0.62 +/- 0.01 W h kg-1 and from 119 +/- 14 to 190 +/- 6 W kg-1, respectively. This work exploits the fundamental properties, device physics, and technological potential of a new and green OMIEC, ultimately aiming the development of sustainable electronics. A new and green blend based on PEDOT:PSS and synthetic melanin is demonstrated as an organic mixed ionic electronic conductor (OMIEC) with enhanced ionic-electronic coupling for organic electrochemical transistors and supercapacitors.</t>
  </si>
  <si>
    <t>[Nozella, Natan Luis; Lima, Joao Victor Morais; Graeff, Carlos Frederico de Oliveira] Sao Paulo State Univ UNESP, Sch Sci, POSMAT Postgrad Program Mat Sci &amp; Technol, BR-17033360 Bauru, SP, Brazil; [Nozella, Natan Luis; de Oliveira, Rafael Furlan] Brazilian Ctr Res Energy &amp; Mat CNPEM, Brazilian Nanotechnol Natl Lab LNNano, BR-13083100 Campinas, SP, Brazil</t>
  </si>
  <si>
    <t>Universidade Estadual Paulista</t>
  </si>
  <si>
    <t>Graeff, CFD (corresponding author), Sao Paulo State Univ UNESP, Sch Sci, POSMAT Postgrad Program Mat Sci &amp; Technol, BR-17033360 Bauru, SP, Brazil.;de Oliveira, RF (corresponding author), Brazilian Ctr Res Energy &amp; Mat CNPEM, Brazilian Nanotechnol Natl Lab LNNano, BR-13083100 Campinas, SP, Brazil.</t>
  </si>
  <si>
    <t>rafael.furlan@lnnano.cnpem.br; carlos.graeff@unesp.br</t>
  </si>
  <si>
    <t>Graeff, Carlos/C-6703-2012; Furlan de Oliveira, Rafael/D-2104-2013; Lima, João Victor Morais/AAH-1977-2021</t>
  </si>
  <si>
    <t>Graeff, Carlos/0000-0003-0162-8273; Furlan de Oliveira, Rafael/0000-0001-8980-3587; Lima, João Victor Morais/0000-0001-9862-8151; Nozella, Natan Luis/0000-0001-5119-8254</t>
  </si>
  <si>
    <t>The authors acknowledge financial support from the Sao Paulo Research Foundation FAPESP (Grants: 2013/07296-2; 2020/12356-8; 2021/03379-7; 2021/06238-5; 2022/00410-3) and CNPq (301465/2022-3). R. F. O. acknowledges further support from INCT/INEO and SisNAN</t>
  </si>
  <si>
    <t>The authors acknowledge financial support from the Sao Paulo Research Foundation FAPESP (Grants: 2013/07296-2; 2020/12356-8; 2021/03379-7; 2021/06238-5; 2022/00410-3) and CNPq (301465/2022-3). R. F. O. acknowledges further support from INCT/INEO and SisNANO. We acknowledge N. B. Guerra for FTIR, M. H. Boratto and G. G. Malliaras for valuables inputs, and LNNano - AFM facility for the AFM measurements (proposal number: 20230160). We also thank Mariane P. Pereira (LNNano/Brazil) for the assistance with the LSCM imaging.</t>
  </si>
  <si>
    <t>ROYAL SOC CHEMISTRY</t>
  </si>
  <si>
    <t>CAMBRIDGE</t>
  </si>
  <si>
    <t>THOMAS GRAHAM HOUSE, SCIENCE PARK, MILTON RD, CAMBRIDGE CB4 0WF, CAMBS, ENGLAND</t>
  </si>
  <si>
    <t>2633-5409</t>
  </si>
  <si>
    <t>MATER ADV</t>
  </si>
  <si>
    <t>Mater. Adv.</t>
  </si>
  <si>
    <t>OCT 16</t>
  </si>
  <si>
    <t>10.1039/d3ma00573a</t>
  </si>
  <si>
    <t>SEP 2023</t>
  </si>
  <si>
    <t>Materials Science, Multidisciplinary</t>
  </si>
  <si>
    <t>Emerging Sources Citation Index (ESCI)</t>
  </si>
  <si>
    <t>Materials Science</t>
  </si>
  <si>
    <t>T8ME8</t>
  </si>
  <si>
    <t>gold</t>
  </si>
  <si>
    <t>WOS:001066878900001</t>
  </si>
  <si>
    <t>Collins, GW; Lone, MS; Jackson, SR; Keller, JN; Kingsford, RL; Noriega, R; Bischak, CG</t>
  </si>
  <si>
    <t>Collins, Garrett W.; Lone, Mohd Sajid; Jackson, Seth R.; Keller, Jolene N.; Kingsford, Rand L.; Noriega, Rodrigo; Bischak, Connor G.</t>
  </si>
  <si>
    <t>Photoluminescence Probes Ion Insertion into Amorphous and Crystalline Regions of Organic Mixed Conductors</t>
  </si>
  <si>
    <t>ADVANCED FUNCTIONAL MATERIALS</t>
  </si>
  <si>
    <t>Article; Early Access</t>
  </si>
  <si>
    <t>conjugated polymers; electrochemical doping; in situ methods; organic mixed conductors; photoluminescence</t>
  </si>
  <si>
    <t>CHARGE-TRANSPORT; INJECTION; DEVICE; FILMS; RAMAN</t>
  </si>
  <si>
    <t>Organic mixed ionic-electronic conductors (OMIECs) have emerged as promising materials for a wide range of next-generation technologies, including bioelectronics and neuromorphic computing. The performance of these materials depends on the transport of ions through the polycrystalline polymer matrix as well as how the distribution of ions and polarons in crystalline and amorphous regions impacts electronic transport. However, it is often challenging to distinguish whether ions enter crystalline or amorphous regions. In this work, steady-state and time-resolved photoluminescence (PL) spectroelectrochemistry is used to probe initial ion insertion in crystalline and amorphous regions of the OMIEC material poly(3-[2-[2-(2-methoxyethoxy)ethoxy]ethyl]thiophene -2,5-diyl) (P3MEEET) as a function of applied voltage. It is found that PL spectroelectrochemistry reports on the initial stages of electrochemical doping through the quenching of PL emission. By distinguishing between amorphous and crystalline contributions to the PL spectrum, ion insertion in crystalline and amorphous regions as a function of voltage is tracked. It is found that PL spectroelectrochemistry is much more sensitive to the initial injection of ions than complementary methods, highlighting its potential as a sensitive tool for interrogating ion injection in OMIECs. Photoluminescence (PL) spectroscopy can distinguish between electrochemical doping in crystalline versus disordered regions of p-type organic mixed ionic-electronic conductors (OMIECs). With increasing voltage, the crystalline component of the PL spectrum quenches before the disordered component, revealing that crystalline regions dope first followed by disordered regions. Compared to other methods to probe ion injection in OMIECs, PL is much more sensitive to the initial stages of electrochemical doping. image</t>
  </si>
  <si>
    <t>[Collins, Garrett W.; Lone, Mohd Sajid; Jackson, Seth R.; Keller, Jolene N.; Kingsford, Rand L.; Noriega, Rodrigo; Bischak, Connor G.] Univ Utah, Dept Chem, Salt Lake City, UT 84112 USA</t>
  </si>
  <si>
    <t>Utah System of Higher Education; University of Utah</t>
  </si>
  <si>
    <t>Bischak, CG (corresponding author), Univ Utah, Dept Chem, Salt Lake City, UT 84112 USA.</t>
  </si>
  <si>
    <t>connor.bischak@utah.edu</t>
  </si>
  <si>
    <t>National Science Foundation; MathWorks; Office of Science, Office of Basic Energy Sciences, of the U.S. Department of Energy [DE-AC02-05CH11231]; [CHE-2304613]</t>
  </si>
  <si>
    <t>National Science Foundation(National Science Foundation (NSF)); MathWorks; Office of Science, Office of Basic Energy Sciences, of the U.S. Department of Energy(United States Department of Energy (DOE));</t>
  </si>
  <si>
    <t>This work was supported by the National Science Foundation (CHE-2304613). G.W.C. and C.G.B. acknowledge partial financial support from MathWorks for data analysis. Beamline 7.3.3 of the Advanced Light Source is supported by the Director of the Office of Science, Office of Basic Energy Sciences, of the U.S. Department of Energy under Contract No. DE-AC02-05CH11231. UV-vis-NIR measurements were performed at the University of Utah's Materials Characterization Lab. G.W.C., S.R.J., J.N.K., and R.L.K. thank Bryan Paulsen, Chenhui Zhu, and Eric Schaible for helpful discussions and instrument support.</t>
  </si>
  <si>
    <t>WILEY-V C H VERLAG GMBH</t>
  </si>
  <si>
    <t>WEINHEIM</t>
  </si>
  <si>
    <t>POSTFACH 101161, 69451 WEINHEIM, GERMANY</t>
  </si>
  <si>
    <t>1616-301X</t>
  </si>
  <si>
    <t>1616-3028</t>
  </si>
  <si>
    <t>ADV FUNCT MATER</t>
  </si>
  <si>
    <t>Adv. Funct. Mater.</t>
  </si>
  <si>
    <t>2024 MAY 23</t>
  </si>
  <si>
    <t>10.1002/adfm.202403710</t>
  </si>
  <si>
    <t>MAY 2024</t>
  </si>
  <si>
    <t>Chemistry, Multidisciplinary; Chemistry, Physical; Nanoscience &amp; Nanotechnology; Materials Science, Multidisciplinary; Physics, Applied; Physics, Condensed Matter</t>
  </si>
  <si>
    <t>Chemistry; Science &amp; Technology - Other Topics; Materials Science; Physics</t>
  </si>
  <si>
    <t>RS6V7</t>
  </si>
  <si>
    <t>hybrid</t>
  </si>
  <si>
    <t>WOS:001229699000001</t>
  </si>
  <si>
    <t>Kim, H; Won, Y; Song, HW; Kwon, Y; Jun, M; Oh, JH</t>
  </si>
  <si>
    <t>Kim, Hyunwook; Won, Yousang; Song, Hyun Woo; Kwon, Yejin; Jun, Minsang; Oh, Joon Hak</t>
  </si>
  <si>
    <t>Organic Mixed Ionic-Electronic Conductors for Bioelectronic Sensors: Materials and Operation Mechanisms</t>
  </si>
  <si>
    <t>ADVANCED SCIENCE</t>
  </si>
  <si>
    <t>Review</t>
  </si>
  <si>
    <t>neural interfacing; neuromorphic devices; organic bioelectronics; organic mixed ionic-electronic conductor (OMIEC); sensors</t>
  </si>
  <si>
    <t>ELECTROCHEMICAL TRANSISTORS; CHARGE-TRANSPORT; FUNCTIONALIZED 3,4-ETHYLENEDIOXYTHIOPHENE; SOLUBLE POLY(3,4-ETHYLENEDIOXYTHIOPHENE); SEMICONDUCTING POLYMERS; IMPEDANCE SPECTROSCOPY; PRESSURE SENSOR; SIDE-CHAINS; PEDOT; CONDUCTIVITY</t>
  </si>
  <si>
    <t>The field of organic mixed ionic-electronic conductors (OMIECs) has gained significant attention due to their ability to transport both electrons and ions, making them promising candidates for various applications. Initially focused on inorganic materials, the exploration of mixed conduction has expanded to organic materials, especially polymers, owing to their advantages such as solution processability, flexibility, and property tunability. OMIECs, particularly in the form of polymers, possess both electronic and ionic transport functionalities. This review provides an overview of OMIECs in various aspects covering mechanisms of charge transport including electronic transport, ionic transport, and ionic-electronic coupling, as well as conducting/semiconducting conjugated polymers and their applications in organic bioelectronics, including (multi)sensors, neuromorphic devices, and electrochromic devices. OMIECs show promise in organic bioelectronics due to their compatibility with biological systems and the ability to modulate electronic conduction and ionic transport, resembling the principles of biological systems. Organic electrochemical transistors (OECTs) based on OMIECs offer significant potential for bioelectronic applications, responding to external stimuli through modulation of ionic transport. An in-depth review of recent research achievements in organic bioelectronic applications using OMIECs, categorized based on physical and chemical stimuli as well as neuromorphic devices and circuit applications, is presented.</t>
  </si>
  <si>
    <t>[Kim, Hyunwook; Won, Yousang; Song, Hyun Woo; Kwon, Yejin; Jun, Minsang; Oh, Joon Hak] Seoul Natl Univ, Inst Chem Proc, Sch Chem &amp; Biol Engn, 1 Gwanak Ro, Seoul 08826, South Korea</t>
  </si>
  <si>
    <t>Seoul National University (SNU)</t>
  </si>
  <si>
    <t>Oh, JH (corresponding author), Seoul Natl Univ, Inst Chem Proc, Sch Chem &amp; Biol Engn, 1 Gwanak Ro, Seoul 08826, South Korea.</t>
  </si>
  <si>
    <t>joonhoh@snu.ac.kr</t>
  </si>
  <si>
    <t>Oh, Joon Hak/AAJ-4019-2021</t>
  </si>
  <si>
    <t>Oh, Joon Hak/0000-0003-0481-6069; Kwon, Yejin/0009-0007-3656-9396</t>
  </si>
  <si>
    <t>National Research Foundation of Korea (NRF) [NRF-2023R1A2C3007715, NRF-2021R1A4A1032515]; Nano Material Technology Development Program [NRF-2017M3A7B8063825]; Ministry of Science and ICT (MSIT) of the Korean government; Korea Toray Science Foundation; Institute of Engineering Research at Seoul National University</t>
  </si>
  <si>
    <t>National Research Foundation of Korea (NRF)(National Research Foundation of Korea); Nano Material Technology Development Program; Ministry of Science and ICT (MSIT) of the Korean government(Ministry of Science &amp; ICT (MSIT), Republic of Korea); Korea Toray Science Foundation; Institute of Engineering Research at Seoul National University</t>
  </si>
  <si>
    <t>H.K. and Y.W. contributed equally to this review. This work was supported by the National Research Foundation of Korea (NRF) grants (NRF-2023R1A2C3007715 and NRF-2021R1A4A1032515) and Nano Material Technology Development Program (NRF-2017M3A7B8063825) funded by the Ministry of Science and ICT (MSIT) of the Korean government. This work was also supported by Korea Toray Science Foundation. The Institute of Engineering Research at Seoul National University provided research facilities for this work.</t>
  </si>
  <si>
    <t>WILEY</t>
  </si>
  <si>
    <t>HOBOKEN</t>
  </si>
  <si>
    <t>111 RIVER ST, HOBOKEN 07030-5774, NJ USA</t>
  </si>
  <si>
    <t>2198-3844</t>
  </si>
  <si>
    <t>ADV SCI</t>
  </si>
  <si>
    <t>Adv. Sci.</t>
  </si>
  <si>
    <t>JUL</t>
  </si>
  <si>
    <t>SI</t>
  </si>
  <si>
    <t>10.1002/advs.202306191</t>
  </si>
  <si>
    <t>DEC 2023</t>
  </si>
  <si>
    <t>Chemistry, Multidisciplinary; Nanoscience &amp; Nanotechnology; Materials Science, Multidisciplinary</t>
  </si>
  <si>
    <t>Chemistry; Science &amp; Technology - Other Topics; Materials Science</t>
  </si>
  <si>
    <t>ZI0I9</t>
  </si>
  <si>
    <t>gold, Green Accepted</t>
  </si>
  <si>
    <t>WOS:001131799400001</t>
  </si>
  <si>
    <t>Quill, TJ; LeCroy, G; Marks, A; Hesse, SA; Thiburce, Q; Mcculloch, I; Tassone, CJ; Takacs, CJ; Giovannitti, A; Salleo, A</t>
  </si>
  <si>
    <t>Quill, Tyler J.; LeCroy, Garrett; Marks, Adam; Hesse, Sarah A.; Thiburce, Quentin; Mcculloch, Iain; Tassone, Christopher J.; Takacs, Christopher J.; Giovannitti, Alexander; Salleo, Alberto</t>
  </si>
  <si>
    <t>Charge Carrier Induced Structural Ordering And Disordering in Organic Mixed Ionic Electronic Conductors</t>
  </si>
  <si>
    <t>ADVANCED MATERIALS</t>
  </si>
  <si>
    <t>electrochemical transistors; microstructural stability; operando X-ray scattering; organic mixed conductors; organic semiconductors</t>
  </si>
  <si>
    <t>TRANSPORT; POLYMER; POLYTHIOPHENES; CONDUCTIVITY; CHAINS</t>
  </si>
  <si>
    <t>Operational stability underpins the successful application of organic mixed ionic-electronic conductors (OMIECs) in a wide range of fields, including biosensing, neuromorphic computing, and wearable electronics. In this work, both the operation and stability of a p-type OMIEC material of various molecular weights are investigated. Electrochemical transistor measurements reveal that device operation is very stable for at least 300 charging/discharging cycles independent of molecular weight, provided the charge density is kept below the threshold where strong charge-charge interactions become likely. When electrochemically charged to higher charge densities, an increase in device hysteresis and a decrease in conductivity due to a drop in the hole mobility arising from long-range microstructural disruptions are observed. By employing operando X-ray scattering techniques, two regimes of polaron-induced structural changes are found: 1) polaron-induced structural ordering at low carrier densities, and 2) irreversible structural disordering that disrupts charge transport at high carrier densities, where charge-charge interactions are significant. These operando measurements also reveal that the transfer curve hysteresis at high carrier densities is accompanied by an analogous structural hysteresis, providing a microstructural basis for such instabilities. This work provides a mechanistic understanding of the structural dynamics and material instabilities of OMIEC materials during device operation. The influence of charge density on the stability and operation of an organic mixed ionic-electronic conductor is examined. Operando X-ray scattering reveals that charge carriers initially induce order within the crystallites at low charge densities, but further carrier density increases lead to a structural disordering of the crystallites, irreversibly decreasing conductivity and mobility.image</t>
  </si>
  <si>
    <t>[Quill, Tyler J.; LeCroy, Garrett; Marks, Adam; Thiburce, Quentin; Giovannitti, Alexander; Salleo, Alberto] Stanford Univ, Dept Mat Sci &amp; Engn, Stanford, CA 94305 USA; [Hesse, Sarah A.; Tassone, Christopher J.; Takacs, Christopher J.] Stanford Synchrotron Radiat Lightsource SLAC Natl, Menlo Pk, CA 94025 USA; [Mcculloch, Iain] Univ Oxford, Dept Chem, Oxford OX1 3TA, England; [Giovannitti, Alexander] Chalmers Univ Technol, Dept Chem &amp; Chem Engn, SE-41296 Gothenburg, Sweden</t>
  </si>
  <si>
    <t>Stanford University; University of Oxford; Chalmers University of Technology</t>
  </si>
  <si>
    <t>Giovannitti, A; Salleo, A (corresponding author), Stanford Univ, Dept Mat Sci &amp; Engn, Stanford, CA 94305 USA.;Giovannitti, A (corresponding author), Chalmers Univ Technol, Dept Chem &amp; Chem Engn, SE-41296 Gothenburg, Sweden.</t>
  </si>
  <si>
    <t>alexander.giovannitti@chalmers.se; asalleo@stanford.edu</t>
  </si>
  <si>
    <t>LeCroy, Garrett/KIG-0387-2024; McCulloch, Iain/G-1486-2015; Marks, Adam/F-2093-2018</t>
  </si>
  <si>
    <t>LeCroy, Garrett/0000-0002-1677-6191; McCulloch, Iain/0000-0002-6340-7217; Marks, Adam/0000-0001-9819-4349</t>
  </si>
  <si>
    <t>National Science Foundation Graduate Research Fellowship Program; US Department of Energy (DOE), Office of Science, Office of Workforce Development for Teachers and Scientists, Office of Science Graduate Student Research (SCGSR) program; Oak Ridge Institute for Science and Education for the DOE [DE-SC0014664]; TomKat Center for Sustainable Energy at Stanford University; National Science Foundation; DMR [1808401]; US DOE, Office of Science, Office of Basic Energy Sciences [DE-AC02-76SF00515]; Semiconductor Research Corporation, E2CDA award [1739795]; KAUST Office of Sponsored Research [CRG10]; EU [952911, 862474, 101007084 CITYSOLAR]; EPSRC [EP/T026219/1, EP/W017091/1]; Center for Soft PhotoElectroChemical Systems (SPECS) - U.S. Department of Energy, Office of Science, Basic Energy Sciences [DE-SC0023411]; [DGE-1656518]; U.S. Department of Energy (DOE) [DE-SC0023411] Funding Source: U.S. Department of Energy (DOE)</t>
  </si>
  <si>
    <t>National Science Foundation Graduate Research Fellowship Program(National Science Foundation (NSF)); US Department of Energy (DOE), Office of Science, Office of Workforce Development for Teachers and Scientists, Office of Science Graduate Student Research (SCGSR) program(United States Department of Energy (DOE)); Oak Ridge Institute for Science and Education for the DOE; TomKat Center for Sustainable Energy at Stanford University; National Science Foundation(National Science Foundation (NSF)); DMR; US DOE, Office of Science, Office of Basic Energy Sciences(United States Department of Energy (DOE)); Semiconductor Research Corporation, E2CDA award; KAUST Office of Sponsored Research; EU(European Union (EU)); EPSRC(UK Research &amp; Innovation (UKRI)Engineering &amp; Physical Sciences Research Council (EPSRC)); Center for Soft PhotoElectroChemical Systems (SPECS) - U.S. Department of Energy, Office of Science, Basic Energy Sciences(United States Department of Energy (DOE)); ; U.S. Department of Energy (DOE)(United States Department of Energy (DOE))</t>
  </si>
  <si>
    <t>T.J.Q. and G.L. contributed equally to this work. The authors wish to acknowledge Kartik Choudary. T.J.Q. and G.L. acknowledge support from the National Science Foundation Graduate Research Fellowship Program under grant DGE-1656518. This material was based on work supported by the US Department of Energy (DOE), Office of Science, Office of Workforce Development for Teachers and Scientists, Office of Science Graduate Student Research (SCGSR) program. The SCGSR program was administered by the Oak Ridge Institute for Science and Education for the DOE under Contract No. DE-SC0014664. A.G. and A.S. acknowledge funding from the TomKat Center for Sustainable Energy at Stanford University. A.S. gratefully acknowledges financial support from the National Science Foundation Award No. DMR 1808401. The use of Stanford Synchrotron Radiation Lightsource, SLAC National Accelerator Laboratory, was supported by the US DOE, Office of Science, Office of Basic Energy Sciences, under contract no. DE-AC02-76SF00515. Part of this work was performed at the Stanford Nano Shared Facilities (SNSF), supported by the National Science Foundation under award ECCS-2026822. A.S. and T.J.Q. acknowledge financial support from the National Science Foundation and the Semiconductor Research Corporation, E2CDA award no. 1739795. I.M. acknowledges financial support from KAUST Office of Sponsored Research CRG10, by EU Horizon2020 grant agreement no. 952911, BOOSTER, grant agreement no. 862474, RoLA-FLEX, and grant agreement no. 101007084 CITYSOLAR, as well as EPSRC Projects EP/T026219/1 and EP/W017091/1. The work at Stanford University was supported as part of the Center for Soft PhotoElectroChemical Systems (SPECS), an Energy Frontier Research Center funded by the U.S. Department of Energy, Office of Science, Basic Energy Sciences under award # DE-SC0023411.</t>
  </si>
  <si>
    <t>0935-9648</t>
  </si>
  <si>
    <t>1521-4095</t>
  </si>
  <si>
    <t>ADV MATER</t>
  </si>
  <si>
    <t>Adv. Mater.</t>
  </si>
  <si>
    <t>2024 JAN 20</t>
  </si>
  <si>
    <t>10.1002/adma.202310157</t>
  </si>
  <si>
    <t>JAN 2024</t>
  </si>
  <si>
    <t>FJ7I0</t>
  </si>
  <si>
    <t>WOS:001145462600001</t>
  </si>
  <si>
    <t>Tropp, J; Meli, D; Rivnay, J</t>
  </si>
  <si>
    <t>Tropp, Joshua; Meli, Dilara; Rivnay, Jonathan</t>
  </si>
  <si>
    <t>Organic mixed conductors for electrochemical transistors</t>
  </si>
  <si>
    <t>MATTER</t>
  </si>
  <si>
    <t>MOLECULAR-WEIGHT; POLYMERIC SEMICONDUCTORS; VOLUMETRIC CAPACITANCE; CONJUGATED POLYMERS; CHARGE-TRANSPORT; CHEMISTRY; MODE; TRANSCONDUCTANCE; POLYTHIOPHENE; ELECTROLYTES</t>
  </si>
  <si>
    <t>Organic electrochemical transistors (OECTs) have emerged as a powerful platform for bioelectronic communication, enabling various technologies including neuromorphic devices, stimulation elements, and biosensors. These devices leverage the ionic-electronic coupling of organic semiconductors, known as organic mixed ionic-electronic conductors (OMIECs), to transduce signals across biotic and abiotic interfaces or mimic biological functions. The efficiency and behavior of this ionic-electronic communication are material-and electrolyte-dependent; therefore, the utility of OECTs depends on our control over OMIECs within a particular environment. Here we critically review material design considerations for the next generation of mixed conductors for OECT applications. Recent advances and strategies toward high-performance p-and n-type OMIECs are summarized. Important topics, such as batch to-batch variability, assessing stability, processing methodologies, and alternative material platforms, are also covered-areas rarely discussed within the OMIEC community. Challenges and opportunities related to these topics are discussed, offering a practical guide to designing the next generation of OMIECs for bioelectronic applications.</t>
  </si>
  <si>
    <t>[Tropp, Joshua; Rivnay, Jonathan] Northwestern Univ, Dept Biomed Engn, Evanston, IL 60208 USA; [Tropp, Joshua; Rivnay, Jonathan] Northwestern Univ, Simpson Querrey Inst, Chicago, IL 60611 USA; [Meli, Dilara] Northwestern Univ, Dept Mat Sci &amp; Engn, Evanston, IL 60208 USA</t>
  </si>
  <si>
    <t>Northwestern University; Northwestern University; Northwestern University</t>
  </si>
  <si>
    <t>Rivnay, J (corresponding author), Northwestern Univ, Dept Biomed Engn, Evanston, IL 60208 USA.;Rivnay, J (corresponding author), Northwestern Univ, Simpson Querrey Inst, Chicago, IL 60611 USA.</t>
  </si>
  <si>
    <t>jrivnay@northwestern.edu</t>
  </si>
  <si>
    <t>Rivnay, Jonathan/S-8812-2017</t>
  </si>
  <si>
    <t>Rivnay, Jonathan/0000-0002-0602-6485</t>
  </si>
  <si>
    <t>US Office of Naval Research (ONR) Young Investigator Program (YIP) [N00014-20-1-2777]; King Abdullah University of Science and Technology Office of Sponsored Research (OSR) [OSR2019-CRG8-4086, FG-2019-12046]</t>
  </si>
  <si>
    <t>US Office of Naval Research (ONR) Young Investigator Program (YIP)(United States Department of DefenseUnited States NavyOffice of Naval Research); King Abdullah University of Science and Technology Office of Sponsored Research (OSR)</t>
  </si>
  <si>
    <t>This work was supported by US Office of Naval Research (ONR) Young Investigator Program (YIP) award N00014-20-1-2777, King Abdullah University of Science and Technology Office of Sponsored Research (OSR) under award OSR2019-CRG8-4086, and Sloan under award FG-2019-12046.</t>
  </si>
  <si>
    <t>CELL PRESS</t>
  </si>
  <si>
    <t>50 HAMPSHIRE ST, FLOOR 5, CAMBRIDGE, MA 02139 USA</t>
  </si>
  <si>
    <t>2590-2393</t>
  </si>
  <si>
    <t>2590-2385</t>
  </si>
  <si>
    <t>MATTER-US</t>
  </si>
  <si>
    <t>Matter</t>
  </si>
  <si>
    <t>OCT 4</t>
  </si>
  <si>
    <t>10.1016/j.matt.2023.05.001</t>
  </si>
  <si>
    <t>OCT 2023</t>
  </si>
  <si>
    <t>W1FI1</t>
  </si>
  <si>
    <t>WOS:001089150000001</t>
  </si>
  <si>
    <t>Keene, ST; Rao, AK; Malliaras, GG</t>
  </si>
  <si>
    <t>Keene, Scott T.; Rao, Akshay; Malliaras, George G.</t>
  </si>
  <si>
    <t>The relationship between ionic-electronic coupling and transport in organic mixed conductors</t>
  </si>
  <si>
    <t>SCIENCE ADVANCES</t>
  </si>
  <si>
    <t>VOLUMETRIC CAPACITANCE; POLYMERS; MODEL</t>
  </si>
  <si>
    <t>Organic mixed ionic-electronic conductors (OMIECs) directly convert between ionic and electronic charge through electrochemical (de)doping, enabling a wide range of applications in bioelectronics, neuromorphic computing, and energy storage and conversion. While both ionic and electronic transport are individually well characterized, their combined transport has been difficult to describe self-consistently. We use in situ measurements of electrochemical (de)doping of an archetypal OMIEC to inform a quasi-field drift-diffusion model, which accurately captures experimentally measured ion transport across a range of potentials. We find that the chemical potential of holes, which is modulated by changes in doping level, represents a major driving force for mixed charge transport. Using numerical simulations at device-relevant time scales and potentials, we find that the competition between hole drift and diffusion leads to diffuse space charge regions despite high charge densities. This effect is unique to mixed conducting systems where mobile ionic charges can compensate the accumulation or depletion of electronic charge, thereby screening electrostatic driving forces.</t>
  </si>
  <si>
    <t>[Keene, Scott T.; Malliaras, George G.] Univ Cambridge, Dept Engn, Elect Engn Div, Cambridge CB3 0FA, England; [Keene, Scott T.; Rao, Akshay] Univ Cambridge, Dept Phys, Cavendish Lab, Cambridge CB3 0HE, England</t>
  </si>
  <si>
    <t>University of Cambridge; University of Cambridge</t>
  </si>
  <si>
    <t>Keene, ST; Malliaras, GG (corresponding author), Univ Cambridge, Dept Engn, Elect Engn Div, Cambridge CB3 0FA, England.;Keene, ST (corresponding author), Univ Cambridge, Dept Phys, Cavendish Lab, Cambridge CB3 0HE, England.</t>
  </si>
  <si>
    <t>Malliaras, George/HDM-2006-2022; Keene, Scott/ABC-5169-2021</t>
  </si>
  <si>
    <t>Malliaras, George/0000-0002-4582-8501; Keene, Scott/0000-0002-6635-670X</t>
  </si>
  <si>
    <t>European Research Council [101022365, 758826]; Engineering and Physical Sciences Research Council (UK) [EP/W017091/1]; UKRI; Marie Curie Actions (MSCA) [101022365] Funding Source: Marie Curie Actions (MSCA); European Research Council (ERC) [758826] Funding Source: European Research Council (ERC)</t>
  </si>
  <si>
    <t>European Research Council(European Research Council (ERC)); Engineering and Physical Sciences Research Council (UK)(UK Research &amp; Innovation (UKRI)Engineering &amp; Physical Sciences Research Council (EPSRC)); UKRI(UK Research &amp; Innovation (UKRI)); Marie Curie Actions (MSCA)(Marie Curie Actions); European Research Council (ERC)(European Research Council (ERC))</t>
  </si>
  <si>
    <t>.T.K. acknowledges funding from the European Research Council under the European Union's Horizon 2020 research and innovation program under the Marie Sklodowska-Curie grant agreement no. 101022365. S.T.K. also acknowledges a GPU donation from the NVIDIA Academic Hardware Grant Program. A.R. acknowledges funding from the European Research Council under the European Union's Horizon 2020 research and innovation program (grant agreement number 758826). S.T.K., A.R., and G.G.M. acknowledge support from the Engineering and Physical Sciences Research Council (UK) (Grant EP/W017091/1). This work was funded by the UKRI, European Research Council grant 101022365 (S.T.K.), European Research Council grant 758826 (A.R.), and Engineering and Physical Sciences Research Council grant EP/W017091/1 (S.T.K., A.R., and G.G.M.).</t>
  </si>
  <si>
    <t>AMER ASSOC ADVANCEMENT SCIENCE</t>
  </si>
  <si>
    <t>WASHINGTON</t>
  </si>
  <si>
    <t>1200 NEW YORK AVE, NW, WASHINGTON, DC 20005 USA</t>
  </si>
  <si>
    <t>2375-2548</t>
  </si>
  <si>
    <t>SCI ADV</t>
  </si>
  <si>
    <t>Sci. Adv.</t>
  </si>
  <si>
    <t>AUG</t>
  </si>
  <si>
    <t>eadi3536</t>
  </si>
  <si>
    <t>10.1126/sciadv.adi3536</t>
  </si>
  <si>
    <t>Q7FC6</t>
  </si>
  <si>
    <t>Green Submitted, Green Published, gold</t>
  </si>
  <si>
    <t>WOS:001059133700001</t>
  </si>
  <si>
    <t>Di Lauro, M; Rondelli, F; De Salvo, A; Corsini, A; Genitoni, M; Greco, P; Murgia, M; Fadiga, L; Biscarini, F</t>
  </si>
  <si>
    <t>Di Lauro, Michele; Rondelli, Federico; De Salvo, Anna; Corsini, Alessandro; Genitoni, Matteo; Greco, Pierpaolo; Murgia, Mauro; Fadiga, Luciano; Biscarini, Fabio</t>
  </si>
  <si>
    <t>An organic artificial soma for spatio-temporal pattern recognition via dendritic integration</t>
  </si>
  <si>
    <t>NEUROMORPHIC COMPUTING AND ENGINEERING</t>
  </si>
  <si>
    <t>organic neuromorphic electronics; pattern recognition; dendritic integration</t>
  </si>
  <si>
    <t>A novel organic neuromorphic device performing pattern classification is presented and demonstrated. It features an artificial soma capable of dendritic integration from three pre-synaptic neurons. The time-response of the interface between electrolytic solutions and organic mixed ionic-electronic conductors is proposed as the sole computational feature for pattern recognition, and it is easily tuned in the organic dendritic integrator by simply controlling electrolyte ionic strength. The classifier is benchmarked in speech-recognition experiments, with a sample of 14 words, encoded either from audio tracks or from kinematic data, showing excellent discrimination performances in a planar, miniaturizable, fully passive device, designed to be promptly integrated in more complex architectures where on-board pattern classification is required.</t>
  </si>
  <si>
    <t>[Di Lauro, Michele; Rondelli, Federico; De Salvo, Anna; Corsini, Alessandro; Genitoni, Matteo; Greco, Pierpaolo; Murgia, Mauro; Fadiga, Luciano; Biscarini, Fabio] Fdn Ist Italiano Tecnol IIT, CTNSC, Ctr Translat Neurophysiol Speech &amp; Commun, Via Fossato Di Mortara 17-19, I-44121 Ferrara, Italy; [Rondelli, Federico; Corsini, Alessandro; Genitoni, Matteo; Greco, Pierpaolo; Fadiga, Luciano] Sez Fisiol Dipartimento Neurosci &amp; Riabilitaz, Dipartimento Neurosci &amp; Riabil, Sez Fisiol, Via Fossato Di Mortara 17-19, I-44121 Ferrara, Italy; [Murgia, Mauro] CNR, Ist Studio Mat Nanostrut ISMN, Natl Res Council, Via Gobetti 101, I-40129 Bologna, Italy; [Biscarini, Fabio] Dipartimento Sci V, Dipartimento Sci Vita, Via Campi 103, I-41125 Modena, Italy</t>
  </si>
  <si>
    <t>Istituto Italiano di Tecnologia - IIT; Consiglio Nazionale delle Ricerche (CNR)</t>
  </si>
  <si>
    <t>Di Lauro, M (corresponding author), Fdn Ist Italiano Tecnol IIT, CTNSC, Ctr Translat Neurophysiol Speech &amp; Commun, Via Fossato Di Mortara 17-19, I-44121 Ferrara, Italy.</t>
  </si>
  <si>
    <t>michele.dilauro@iit.it</t>
  </si>
  <si>
    <t>Genitoni, Matteo/0000-0002-4979-4302</t>
  </si>
  <si>
    <t>University of Ferrara [FAR 2018]; IIT-Istituto Italiano di Tecnologia, University of Ferrara [10109859]; European Union's Horizon Europe research and Innovation program</t>
  </si>
  <si>
    <t>University of Ferrara; IIT-Istituto Italiano di Tecnologia, University of Ferrara; European Union's Horizon Europe research and Innovation program</t>
  </si>
  <si>
    <t>Research work leading to this publication was funded by IIT-Istituto Italiano di Tecnologia, University of Ferrara and University of Modena and Reggio Emilia (FAR 2018 Project e-MAP). This work has received funding from the European Union's Horizon Europe research and Innovation program under Grant Agreement No. 10109859, Project Piezo4Spine.</t>
  </si>
  <si>
    <t>IOP Publishing Ltd</t>
  </si>
  <si>
    <t>BRISTOL</t>
  </si>
  <si>
    <t>TEMPLE CIRCUS, TEMPLE WAY, BRISTOL BS1 6BE, ENGLAND</t>
  </si>
  <si>
    <t>2634-4386</t>
  </si>
  <si>
    <t>NEUROMORPH COMPUT EN</t>
  </si>
  <si>
    <t>Neuromorphic Comput. Eng.</t>
  </si>
  <si>
    <t>JUN 1</t>
  </si>
  <si>
    <t>10.1088/2634-4386/ad3a96</t>
  </si>
  <si>
    <t>Engineering, Electrical &amp; Electronic; Physics, Applied</t>
  </si>
  <si>
    <t>Engineering; Physics</t>
  </si>
  <si>
    <t>NO0N8</t>
  </si>
  <si>
    <t>WOS:001201274500001</t>
  </si>
  <si>
    <t>Zhang, YX; van Doremaele, ERW; Ye, G; Stevens, T; Song, J; Chiechi, RC; van de Burgt, Y</t>
  </si>
  <si>
    <t>Zhang, Yanxi; van Doremaele, Eveline R. W.; Ye, Gang; Stevens, Tim; Song, Jun; Chiechi, Ryan C.; van de Burgt, Yoeri</t>
  </si>
  <si>
    <t>Adaptive Biosensing and Neuromorphic Classification Based on an Ambipolar Organic Mixed Ionic-Electronic Conductor</t>
  </si>
  <si>
    <t>adaptive sensing; ambipolar inverters; neuromorphic computing; organic mixed ionic-electronic conductors</t>
  </si>
  <si>
    <t>ARTIFICIAL SYNAPSE</t>
  </si>
  <si>
    <t>Organic mixed ionic-electronic conductors (OMIECs) are central to bioelectronic applications such as biosensors, health-monitoring devices, and neural interfaces, and have facilitated efficient next-generation brain-inspired computing and biohybrid systems. Despite these examples, smart and adaptive circuits that can locally process and optimize biosignals have not yet been realized. Here, a tunable sensing circuit is shown that can locally modulate biologically relevant signals like electromyograms (EMGs) and electrocardiograms (ECGs), that is based on a complementary logic inverter combined with a neuromorphic memory element, and that is constructed from a single polymer mixed conductor. It is demonstrated that a small neuromorphic array based on this material effects high classification accuracy in heartbeat anomaly detection. This high-performance material allows for straightforward monolithic integration, which reduces fabrication complexity while also achieving high on/off ratios with excellent ambient p- and n-type stability in transistor performance. This material opens a route toward simple and straightforward fabrication and integration of more sophisticated adaptive circuits for future smart bioelectronics.</t>
  </si>
  <si>
    <t>[Zhang, Yanxi; van Doremaele, Eveline R. W.; Stevens, Tim; van de Burgt, Yoeri] Eindhoven Univ Technol, Dept Mech Engn, Microsyst, NL-5600 MB Eindhoven, Netherlands; [Zhang, Yanxi; van Doremaele, Eveline R. W.; Stevens, Tim; van de Burgt, Yoeri] Eindhoven Univ Technol, Inst Complex Mol Syst, NL-5600 MB Eindhoven, Netherlands; [Ye, Gang; Song, Jun] Shenzhen Univ, Ctr Biomed Opt &amp; Photon CBOP, Shenzhen 518060, Peoples R China; [Ye, Gang; Song, Jun] Shenzhen Univ, Coll Phys &amp; Optoelect Engn, Key Lab Optoelect Devices &amp; Syst, Shenzhen 518060, Peoples R China; [Ye, Gang; Chiechi, Ryan C.] Univ Groningen, Stratingh Inst Chem, NL-9747 AG Groningen, Netherlands; [Chiechi, Ryan C.] North Carolina State Univ, Dept Chem, Raleigh, NC 27695 USA</t>
  </si>
  <si>
    <t>Eindhoven University of Technology; Eindhoven University of Technology; Shenzhen University; Shenzhen University; University of Groningen; North Carolina State University</t>
  </si>
  <si>
    <t>Zhang, YX; van de Burgt, Y (corresponding author), Eindhoven Univ Technol, Dept Mech Engn, Microsyst, NL-5600 MB Eindhoven, Netherlands.;Zhang, YX; van de Burgt, Y (corresponding author), Eindhoven Univ Technol, Inst Complex Mol Syst, NL-5600 MB Eindhoven, Netherlands.;Ye, G (corresponding author), Shenzhen Univ, Ctr Biomed Opt &amp; Photon CBOP, Shenzhen 518060, Peoples R China.;Ye, G (corresponding author), Shenzhen Univ, Coll Phys &amp; Optoelect Engn, Key Lab Optoelect Devices &amp; Syst, Shenzhen 518060, Peoples R China.;Ye, G (corresponding author), Univ Groningen, Stratingh Inst Chem, NL-9747 AG Groningen, Netherlands.</t>
  </si>
  <si>
    <t>y.zhang9@tue.nl; g.ye0612@szu.edu.cn; y.b.v.d.burgt@tue.nl</t>
  </si>
  <si>
    <t>Chiechi, Ryan C/C-5920-2008; van de Burgt, Yoeri/GVU-5837-2022; Song, Jun/M-2196-2017</t>
  </si>
  <si>
    <t>van de Burgt, Yoeri/0000-0003-3472-0148; Song, Jun/0000-0002-2321-7064; Van Doremaele, Eveline/0000-0001-9812-7680; Chiechi, Ryan/0000-0002-0895-2095; Ye, Gang/0000-0003-1266-0762; Zhang, Yanxi/0000-0003-2622-8903</t>
  </si>
  <si>
    <t>European Union [802615]; National Natural Science Foundation of China [61620106016/61835009/61775145]; China Postdoctoral Science Foundation [2020M672771]; Guangdong Basic and Applied Basic Research Foundation [2020A1515110636]; European Research Council (ERC) [802615] Funding Source: European Research Council (ERC)</t>
  </si>
  <si>
    <t>European Union(European Union (EU)); National Natural Science Foundation of China(National Natural Science Foundation of China (NSFC)); China Postdoctoral Science Foundation(China Postdoctoral Science Foundation); Guangdong Basic and Applied Basic Research Foundation; European Research Council (ERC)(European Research Council (ERC))</t>
  </si>
  <si>
    <t>Y.Z. and E.R.W.v.D. contributed equally to this work. Y.Z., E.R.W.v.D., and Y.v.d.B. acknowledge financial support from The European Union's Horizon 2020 Research and Innovation Programme, Grant agreement no. 802615. G.Y. and J.S. acknowledge The National Natural Science Foundation of China 61620106016/61835009/61775145. Additionally, G.Y. acknowledges The China Postdoctoral Science Foundation Funded Project Grant 2020M672771 and Guangdong Basic and Applied Basic Research Foundation 2020A1515110636.</t>
  </si>
  <si>
    <t>MAY</t>
  </si>
  <si>
    <t>10.1002/adma.202200393</t>
  </si>
  <si>
    <t>APR 2022</t>
  </si>
  <si>
    <t>1J6IP</t>
  </si>
  <si>
    <t>Green Published, hybrid</t>
  </si>
  <si>
    <t>WOS:000783022000001</t>
  </si>
  <si>
    <t>Pan, T; Jiang, XN; van Doremaele, ERW; Li, JY; van der Pol, TPA; Yan, CS; Ye, G; Liu, J; Hong, WJ; Chiechi, RC; van de Burgt, Y; Zhang, YX</t>
  </si>
  <si>
    <t>Pan, Tao; Jiang, Xinnian; van Doremaele, Eveline R. W.; Li, Junyu; van der Pol, Tom P. A.; Yan, Chenshuai; Ye, Gang; Liu, Jian; Hong, Wenjing; Chiechi, Ryan C.; van de Burgt, Yoeri; Zhang, Yanxi</t>
  </si>
  <si>
    <t>Over 60 h of Stable Water-Operation for N-Type Organic Electrochemical Transistors with Fast Response and Ambipolarity</t>
  </si>
  <si>
    <t>ambipolar organic mixed ionic-electronic conductors; organic electrochemical transistors; stability; threshold voltage</t>
  </si>
  <si>
    <t>MEMORY</t>
  </si>
  <si>
    <t>Organic electrochemical transistors (OECTs) are of great interest in low-power bioelectronics and neuromorphic computing, as they utilize organic mixed ionic-electronic conductors (OMIECs) to transduce ionic signals into electrical signals. However, the poor environmental stability of OMIEC materials significantly restricts the practical application of OECTs. Therefore, the non-fused planar naphthalenediimide (NDI)-dialkoxybithiazole (2Tz) copolymers are fine-tuned through varying ethylene glycol (EG) side chain lengths from tri(ethylene glycol) to hexa(ethylene glycol) (namely P-XO, X = 3-6) to achieve OECTs with high-stability and low threshold voltage. As a result, the NDI-2Tz copolymers exhibit ambipolarity, rapid response (&lt;10 ms), and ultra-high n-type stability. Notably, the P-6O copolymers display a threshold voltage as low as 0.27 V. They can operate in n-type mode in an aqueous solution for over 60 h, maintaining an on-off ratio of over 10(5). This work sheds light on the design of exceptional n-type/ambipolar materials for OECTs. It demonstrates the potential of incorporating these ambipolar polymers into water-operational integrated circuits for long-term biosensing systems and energy-efficient brain-inspired computing.</t>
  </si>
  <si>
    <t>[Pan, Tao; Jiang, Xinnian; Yan, Chenshuai; Hong, Wenjing; Zhang, Yanxi] Xiamen Univ, Inst Flexible Elect IFE, Coll Chem &amp; Chem Engn, Future Technol, Xiamen 361005, Peoples R China; [Pan, Tao; Jiang, Xinnian; Yan, Chenshuai; Hong, Wenjing; Zhang, Yanxi] Xiamen Univ, Coll Chem &amp; Chem Engn, IKKEM, Xiamen 361005, Peoples R China; [Pan, Tao; Jiang, Xinnian; Yan, Chenshuai; Hong, Wenjing; Zhang, Yanxi] Xiamen Univ, Coll Chem &amp; Chem Engn, State Key Lab Phys Chem Solid Surfaces, Xiamen 361005, Peoples R China; [van Doremaele, Eveline R. W.; van de Burgt, Yoeri] Eindhoven Univ Technol, Dept Mech Engn, Microsyst, NL-5600 MB Eindhoven, Netherlands; [van Doremaele, Eveline R. W.; van de Burgt, Yoeri] Eindhoven Univ Technol, Inst Complex Mol Syst, NL-5600 MB Eindhoven, Netherlands; [Li, Junyu] Sinopec Shanghai Res Inst Petrochem Technol, Shanghai 201028, Peoples R China; [van der Pol, Tom P. A.] Eindhoven Univ Technol, Mol Mat &amp; Nanosyst, NL-5600 MB Eindhoven, Netherlands; [van der Pol, Tom P. A.] Eindhoven Univ Technol, Inst Complex Mol Syst, NL-5600 MB Eindhoven, Netherlands; [Ye, Gang] Hubei Univ, Sch Mat Sci &amp; Engn, Hubei Key Lab Polymer Mat, Key Lab Green Preparat &amp; Applicat Funct Mat, Youyi Rd 368, Wuhan 430062, Peoples R China; [Liu, Jian] Chinese Acad Sci, Changchun Inst Appl Chem, State Key Lab Polymer Phys &amp; Chem, Changchun 130022, Jilin, Peoples R China; [Chiechi, Ryan C.] North Carolina State Univ, Dept Chem, Raleigh, NC 27695 USA; [Chiechi, Ryan C.] North Carolina State Univ, Organ &amp; Carbon Elect Cluster, Raleigh, NC 27695 USA</t>
  </si>
  <si>
    <t>Xiamen University; Xiamen University; Xiamen University; Eindhoven University of Technology; Eindhoven University of Technology; Sinopec; Eindhoven University of Technology; Eindhoven University of Technology; Hubei University; Chinese Academy of Sciences; Changchun Institute of Applied Chemistry, CAS; North Carolina State University; North Carolina State University</t>
  </si>
  <si>
    <t>Zhang, YX (corresponding author), Xiamen Univ, Inst Flexible Elect IFE, Coll Chem &amp; Chem Engn, Future Technol, Xiamen 361005, Peoples R China.;Zhang, YX (corresponding author), Xiamen Univ, Coll Chem &amp; Chem Engn, IKKEM, Xiamen 361005, Peoples R China.;Zhang, YX (corresponding author), Xiamen Univ, Coll Chem &amp; Chem Engn, State Key Lab Phys Chem Solid Surfaces, Xiamen 361005, Peoples R China.;van de Burgt, Y (corresponding author), Eindhoven Univ Technol, Dept Mech Engn, Microsyst, NL-5600 MB Eindhoven, Netherlands.;van de Burgt, Y (corresponding author), Eindhoven Univ Technol, Inst Complex Mol Syst, NL-5600 MB Eindhoven, Netherlands.;Ye, G (corresponding author), Hubei Univ, Sch Mat Sci &amp; Engn, Hubei Key Lab Polymer Mat, Key Lab Green Preparat &amp; Applicat Funct Mat, Youyi Rd 368, Wuhan 430062, Peoples R China.</t>
  </si>
  <si>
    <t>g.ye0612@ciac.ac.cn; y.b.v.d.burgt@tue.nl; ifeyxzhang@xmu.edu.cn</t>
  </si>
  <si>
    <t>Ye, Gang/0000-0003-1266-0762; van der Pol, Tom P. A./0000-0002-8071-0074; Chiechi, Ryan/0000-0002-0895-2095</t>
  </si>
  <si>
    <t>National Natural Science Foundation of China; European Union's Horizon 2020 Research and Innovation Programme [802615]; China Postdoctoral Science Foundation Funded Project [2022M723077]; Jilin Scientific and Technological Development Program [20230402070GH]; Distinguished Young Scholars of the National Natural Science Foundation of China (Overseas); Netherlands Ministry of Education, Culture, and Science [024.001.035]; [52273201]</t>
  </si>
  <si>
    <t>National Natural Science Foundation of China(National Natural Science Foundation of China (NSFC)); European Union's Horizon 2020 Research and Innovation Programme(Horizon 2020); China Postdoctoral Science Foundation Funded Project(China Postdoctoral Science Foundation); Jilin Scientific and Technological Development Program; Distinguished Young Scholars of the National Natural Science Foundation of China (Overseas); Netherlands Ministry of Education, Culture, and Science;</t>
  </si>
  <si>
    <t>T.P., X.J., and E.R.W.v.D. contributed equally to this work. Y.Z. acknowledges funding from the National Natural Science Foundation of China (No. 22303071). E.R.W.v.D. and Y.v.d.B. acknowledge funding from the European Union's Horizon 2020 Research and Innovation Programme, grant agreement No. 802615. G.Y and J.L. acknowledge the financial support from the National Natural Science Foundation of China (No. 52273201). G.Y. also acknowledges the China Postdoctoral Science Foundation Funded Project (No. grant 2022M723077). J.L. thanks the financial support of the Jilin Scientific and Technological Development Program (No. 20230402070GH) and a grant for Distinguished Young Scholars of the National Natural Science Foundation of China (Overseas). T.P.A.v.d.P. acknowledges funding from the Netherlands Ministry of Education, Culture, and Science (Gravity program 024.001.035).</t>
  </si>
  <si>
    <t>10.1002/advs.202400872</t>
  </si>
  <si>
    <t>C3F8G</t>
  </si>
  <si>
    <t>WOS:001234718900001</t>
  </si>
  <si>
    <t>Bonafè, F; Decataldo, F; Fraboni, B; Cramer, T</t>
  </si>
  <si>
    <t>Bonafe, Filippo; Decataldo, Francesco; Fraboni, Beatrice; Cramer, Tobias</t>
  </si>
  <si>
    <t>Charge Carrier Mobility in Organic Mixed Ionic-Electronic Conductors by the Electrolyte-Gated van der Pauw Method</t>
  </si>
  <si>
    <t>ADVANCED ELECTRONIC MATERIALS</t>
  </si>
  <si>
    <t>charge carrier mobilities; contact resistances; electrolyte gated van der Pauw measurements; organic electrochemical transistors; organic mixed ionic-electronic conductors</t>
  </si>
  <si>
    <t>CONTACT RESISTANCE; VOLTAGE</t>
  </si>
  <si>
    <t>Organic mixed ionic-electronic conductors (OMIECs) combine electronic semiconductor functionality with ionic conductivity, biocompatibility, and electrochemical stability in water and are currently investigated as the active material in devices for bioelectronics, neuromorphic computing, as well as energy conversion and storage. Operation speed of such devices depends on fast electronic transport in OMIECs. However, due to contact resistance problems, reliable measurements of electronic mobility are difficult to achieve in this class of materials. To address the problem, the electrolyte-gated van der Pauw (EgVDP) method is introduced for the simple and accurate determination of the electrical characteristics of OMIEC thin films, independent of contact effects. The technique is applied to the most widespread OMIEC blend, poly(3,4-ethylenedioxythiophene) doped with poly(styrenesulfonic acid) (PEDOT:PSS). By comparing with organic electrochemical transistor (OECT) measurements, it is found that gate voltage dependent contact resistance effects lead to systematic errors in OECT based transport characterization. These observations confirm that a contact-independent technique is crucial for the proper characterization of OMIECs, and the EgVDP method reveals to be a simple, elegant, but effective technique for this scope.</t>
  </si>
  <si>
    <t>[Bonafe, Filippo; Decataldo, Francesco; Fraboni, Beatrice; Cramer, Tobias] Univ Bologna, Dept Phys &amp; Astron, Viale Berti Pichat 6-2, I-40127 Bologna, Italy</t>
  </si>
  <si>
    <t>University of Bologna</t>
  </si>
  <si>
    <t>Cramer, T (corresponding author), Univ Bologna, Dept Phys &amp; Astron, Viale Berti Pichat 6-2, I-40127 Bologna, Italy.</t>
  </si>
  <si>
    <t>tobias.cramer@unibo.it</t>
  </si>
  <si>
    <t>Fraboni, Beatrice/I-8356-2012; Bonafè, Filippo/IXW-5062-2023; Cramer, Tobias/C-2916-2019</t>
  </si>
  <si>
    <t>Bonafè, Filippo/0000-0003-2932-9099; Cramer, Tobias/0000-0002-5993-3388; FRABONI, BEATRICE/0000-0002-4875-3816</t>
  </si>
  <si>
    <t>EU Horizon 2020 FETOPEN-2018-2020 program (project LION-HEARTED) [828984]</t>
  </si>
  <si>
    <t>EU Horizon 2020 FETOPEN-2018-2020 program (project LION-HEARTED)</t>
  </si>
  <si>
    <t>T.C. gratefully acknowledges financial support from the EU Horizon 2020 FETOPEN-2018-2020 program (project LION-HEARTED, grant agreement no. 828984).</t>
  </si>
  <si>
    <t>2199-160X</t>
  </si>
  <si>
    <t>ADV ELECTRON MATER</t>
  </si>
  <si>
    <t>Adv. Electron. Mater.</t>
  </si>
  <si>
    <t>OCT</t>
  </si>
  <si>
    <t>10.1002/aelm.202100086</t>
  </si>
  <si>
    <t>AUG 2021</t>
  </si>
  <si>
    <t>Nanoscience &amp; Nanotechnology; Materials Science, Multidisciplinary; Physics, Applied</t>
  </si>
  <si>
    <t>Science &amp; Technology - Other Topics; Materials Science; Physics</t>
  </si>
  <si>
    <t>WE2ME</t>
  </si>
  <si>
    <t>WOS:000680061500001</t>
  </si>
  <si>
    <t>Marks, A; Griggs, S; Gasparini, N; Moser, M</t>
  </si>
  <si>
    <t>Marks, Adam; Griggs, Sophie; Gasparini, Nicola; Moser, Maximilian</t>
  </si>
  <si>
    <t>Organic Electrochemical Transistors: An Emerging Technology for Biosensing</t>
  </si>
  <si>
    <t>ADVANCED MATERIALS INTERFACES</t>
  </si>
  <si>
    <t>biosensors; electrophysiology; ion sensing; metabolite sensing; neuromorphic devices; organic electrochemical transistors (OECTs)</t>
  </si>
  <si>
    <t>FIELD-EFFECT TRANSISTORS; CHEMICAL DERIVATIZATION; GLUCOSE; ENZYME; GATE; FABRICATION; ELECTRODES; POLYMERS; ARRAYS; AMPLIFICATION</t>
  </si>
  <si>
    <t>Recent research demonstrates the viability of organic electrochemical transistors (OECTs) as an emergent technology for biosensor applications. Herein, a comprehensive summary is provided, highlighting the significant progress and most notable advances within the field of OECT-based biosensors. The working principles of an OECT are detailed, with specific attention given to the current library of organic mixed ionic-electronic conductor (OMIEC) channel materials utilized in OECT biosensors. The application of OECTs for metabolite, ion, neuromorphic, electrophysiological, and virus sensing as well as immunosensing is reported, detailing the breadth and scope of OECT-based biosensors. Furthermore, an outlook and perspective on synthetic molecular design of future channel materials, specifically designed for OECT biosensors, is provided. The development of optimized channel materials, creative device architectures, and operational nuances will set the stage for OECT-based biosensors to thrive and accelerate their clinical prevalence in the near future.</t>
  </si>
  <si>
    <t>[Marks, Adam; Griggs, Sophie; Moser, Maximilian] Univ Oxford, Dept Chem, Oxford OX1 3TA, England; [Marks, Adam] Stanford Univ, Dept Mat Sci &amp; Engn, Stanford, CA 94305 USA; [Gasparini, Nicola] Imperial Coll London, Dept Chem, London W12 0BZ, England; [Gasparini, Nicola] Imperial Coll London, Ctr Processable Elect, London W12 0BZ, England</t>
  </si>
  <si>
    <t>University of Oxford; Stanford University; Imperial College London; Imperial College London</t>
  </si>
  <si>
    <t>Marks, A; Griggs, S; Moser, M (corresponding author), Univ Oxford, Dept Chem, Oxford OX1 3TA, England.;Marks, A (corresponding author), Stanford Univ, Dept Mat Sci &amp; Engn, Stanford, CA 94305 USA.</t>
  </si>
  <si>
    <t>am21@stanford.edu; sophie.griggs@chem.ox.ac.uk; maximilian.moser@chem.ox.ac.uk</t>
  </si>
  <si>
    <t>Marks, Adam/F-2093-2018</t>
  </si>
  <si>
    <t>Marks, Adam/0000-0001-9819-4349; Moser, Maximilian/0000-0002-3293-9309</t>
  </si>
  <si>
    <t>KAUST; Office of Sponsored Research (OSR) [OSR-2018-CRG/CCF-3079, OSR-2019-CRG8-4086, OSR-2018-CRG7-3749]; ERC [610115]; European Union [952911, 862474]; EPSRC [EP/T026219/1]; EPSRC [EP/T026219/1] Funding Source: UKRI</t>
  </si>
  <si>
    <t>KAUST(King Abdullah University of Science &amp; Technology); Office of Sponsored Research (OSR); ERC(European Research Council (ERC)); European Union(European Union (EU)); EPSRC(UK Research &amp; Innovation (UKRI)Engineering &amp; Physical Sciences Research Council (EPSRC)); EPSRC(UK Research &amp; Innovation (UKRI)Engineering &amp; Physical Sciences Research Council (EPSRC))</t>
  </si>
  <si>
    <t>A.M. and S.G. contributed equally to this work. The authors would like to acknowledge financial support from KAUST, including the Office of Sponsored Research (OSR) award nos. OSR-2018-CRG/CCF-3079, OSR-2019-CRG8-4086, and OSR-2018-CRG7-3749. The authors acknowledge funding from ERC Synergy Grant SC2 (610115), the European Union's Horizon 2020 Research and Innovation Programme under grant agreement no. 952911, project BOOSTER and grant agreement no. 862474, project RoLA-FLEX, as well as the EPSRC Project EP/T026219/1.</t>
  </si>
  <si>
    <t>2196-7350</t>
  </si>
  <si>
    <t>ADV MATER INTERFACES</t>
  </si>
  <si>
    <t>Adv. Mater. Interfaces</t>
  </si>
  <si>
    <t>FEB</t>
  </si>
  <si>
    <t>10.1002/admi.202102039</t>
  </si>
  <si>
    <t>JAN 2022</t>
  </si>
  <si>
    <t>Chemistry, Multidisciplinary; Materials Science, Multidisciplinary</t>
  </si>
  <si>
    <t>Chemistry; Materials Science</t>
  </si>
  <si>
    <t>ZF6TW</t>
  </si>
  <si>
    <t>WOS:000747555700001</t>
  </si>
  <si>
    <t>Wu, HY; Huang, JD; Jeong, SY; Liu, TF; Wu, Z; van der Pol, T; Wang, QQ; Stoeckel, MA; Li, QF; Fahlman, M; Tu, DY; Woo, HY; Yang, CY; Fabiano, S</t>
  </si>
  <si>
    <t>Wu, Han-Yan; Huang, Jun-Da; Jeong, Sang Young; Liu, Tiefeng; Wu, Ziang; van der Pol, Tom; Wang, Qingqing; Stoeckel, Marc-Antoine; Li, Qifan; Fahlman, Mats; Tu, Deyu; Woo, Han Young; Yang, Chi-Yuan; Fabiano, Simone</t>
  </si>
  <si>
    <t>Stable organic electrochemical neurons based on p-type and n-type ladder polymers</t>
  </si>
  <si>
    <t>MATERIALS HORIZONS</t>
  </si>
  <si>
    <t>Organic electrochemical transistors (OECTs) are a rapidly advancing technology that plays a crucial role in the development of next-generation bioelectronic devices. Recent advances in p-type/n-type organic mixed ionic-electronic conductors (OMIECs) have enabled power-efficient complementary OECT technologies for various applications, such as chemical/biological sensing, large-scale logic gates, and neuromorphic computing. However, ensuring long-term operational stability remains a significant challenge that hinders their widespread adoption. While p-type OMIECs are generally more stable than n-type OMIECs, they still face limitations, especially during prolonged operations. Here, we demonstrate that simple methylation of the pyrrole-benzothiazine-based (PBBT) ladder polymer backbone results in stable and high-performance p-type OECTs. The methylated PBBT (PBBT-Me) exhibits a 25-fold increase in OECT mobility and an impressive 36-fold increase in &amp; mu;C* (mobility x volumetric capacitance) compared to the non-methylated PBBT-H polymer. Combining the newly developed PBBT-Me with the ladder n-type poly(benzimidazobenzophenanthroline) (BBL), we developed complementary inverters with a record-high DC gain of 194 V V-1 and excellent stability. These state-of-the-art complementary inverters were used to demonstrate leaky integrate-and-fire type organic electrochemical neurons (LIF-OECNs) capable of biologically relevant firing frequencies of about 2 Hz and of operating continuously for up to 6.5 h. This achievement represents a significant improvement over previous results and holds great potential for developing stable bioelectronic circuits capable of in-sensor computing.</t>
  </si>
  <si>
    <t>[Wu, Han-Yan; Huang, Jun-Da; Liu, Tiefeng; van der Pol, Tom; Wang, Qingqing; Stoeckel, Marc-Antoine; Li, Qifan; Fahlman, Mats; Tu, Deyu; Yang, Chi-Yuan; Fabiano, Simone] Linkoping Univ, Dept Sci &amp; Technol, Lab Organ Elect, SE-60174 Norrkoping, Sweden; [Huang, Jun-Da; Stoeckel, Marc-Antoine; Yang, Chi-Yuan; Fabiano, Simone] n Ink AB, Bredgatan 33, SE-60221 Norrkoping, Sweden; [Jeong, Sang Young; Wu, Ziang; Woo, Han Young] Korea Univ, Coll Sci, Dept Chem, Seoul 136713, South Korea</t>
  </si>
  <si>
    <t>Linkoping University; Korea University</t>
  </si>
  <si>
    <t>Fabiano, S (corresponding author), Linkoping Univ, Dept Sci &amp; Technol, Lab Organ Elect, SE-60174 Norrkoping, Sweden.;Fabiano, S (corresponding author), n Ink AB, Bredgatan 33, SE-60221 Norrkoping, Sweden.</t>
  </si>
  <si>
    <t>simone.fabiano@liu.se</t>
  </si>
  <si>
    <t>Liu, Tiefeng/A-9854-2012; Fabiano, Simone/F-4954-2012; liu, tiefeng/HCH-6911-2022; Fahlman, Mats/A-1524-2009</t>
  </si>
  <si>
    <t>Liu, Tiefeng/0000-0002-3995-2776; Fabiano, Simone/0000-0001-7016-6514; liu, tiefeng/0000-0001-7251-624X; Fahlman, Mats/0000-0001-9879-3915; Huang, Jun-Da/0009-0009-9730-4978; van der Pol, Tom P. A./0000-0002-8071-0074</t>
  </si>
  <si>
    <t>Knut and Alice Wallenberg Foundation [2021.0058, 2022.0034]; Swedish Research Council [2020-03243, 2022-04053, 2022-04553]; European Commission [GA-964677]; Swedish Government Strategic Research Area in Materials Science on Functional Materials at Linkoeping University [SFO-Mat-LiU 2009-00971]; National Research Foundation of Korea [2019R1A6A1A11044070, NRF2020M3H4A3081814]; Swedish Research Council [2020-03243, 2022-04053, 2022-04553] Funding Source: Swedish Research Council</t>
  </si>
  <si>
    <t>Knut and Alice Wallenberg Foundation(Knut &amp; Alice Wallenberg Foundation); Swedish Research Council(Swedish Research Council); European Commission(European Union (EU)European Commission Joint Research Centre); Swedish Government Strategic Research Area in Materials Science on Functional Materials at Linkoeping University; National Research Foundation of Korea(National Research Foundation of Korea); Swedish Research Council(Swedish Research Council)</t>
  </si>
  <si>
    <t>The authors thank Dr Zhixing Wu (Linkoping U.) for help with TGA measurements. This work was financially supported by the Knut and Alice Wallenberg Foundation (2021.0058, 2022.0034, and WWSC), the Swedish Research Council (2020-03243, 2022-04053, and 2022-04553), the European Commission through the FET-OPEN project MITICS (GA-964677), and the Swedish Government Strategic Research Area in Materials Science on Functional Materials at Linkoping University (Faculty Grant SFO-Mat-LiU 2009-00971). H. Y. Woo acknowledges the financial support from the National Research Foundation of Korea (2019R1A6A1A11044070, NRF2020M3H4A3081814).</t>
  </si>
  <si>
    <t>2051-6347</t>
  </si>
  <si>
    <t>2051-6355</t>
  </si>
  <si>
    <t>MATER HORIZ</t>
  </si>
  <si>
    <t>Mater. Horizons</t>
  </si>
  <si>
    <t>OCT 2</t>
  </si>
  <si>
    <t>10.1039/d3mh00858d</t>
  </si>
  <si>
    <t>JUL 2023</t>
  </si>
  <si>
    <t>Z9VQ6</t>
  </si>
  <si>
    <t>WOS:001033204300001</t>
  </si>
  <si>
    <t>Shin, S; Kang, DC; Kim, K; Jeong, Y; Kim, J; Lee, S; Kwak, JY; Park, J; Hwang, GW; Lee, KS; Park, JK; Li, J; Kim, I</t>
  </si>
  <si>
    <t>Shin, Samuel; Kang, Dae Cheol; Kim, Keonhee; Jeong, Yeonjoo; Kim, Jaewook; Lee, Suyoun; Kwak, Joon Young; Park, Jongkil; Hwang, Gyu Weon; Lee, Kyeong-Seok; Park, Jong Keuk; Li, Jian; Kim, Inho</t>
  </si>
  <si>
    <t>Emulating the short-term plasticity of a biological synapse with a ruthenium complex-based organic mixed ionic-electronic conductor</t>
  </si>
  <si>
    <t>LIGHT-EMITTING DEVICES; ELECTROLUMINESCENT DEVICES; ARTIFICIAL SYNAPSE; MEMRISTOR DEVICE; HIGH-EFFICIENCY; BIG DATA; POLYMERS; MEMORY</t>
  </si>
  <si>
    <t>Short-term plasticity (STP) is a phenomenon in the biological brain where the synaptic weight changes depending solely on the presynaptic activity in the biological brain. STP is an essential brain function for processing of short-term temporal information. Implementation of STP as an electronic device requires mimicking the dynamic behavior of calcium-induced neurotransmitters at presynaptic terminals. This study provides an organic mixed ionic-electronic conductor (OMIEC) memristor based on Ru(bpy)(3)(PF6)(2) as an organic active layer to mimic the STP of a biological synapse. The behavior of the neurotransmitters was emulated through the drift and diffusion of mobile ions in the OMIEC active layer. The ion conductivity of the OMIEC memristor was tuned by adding the LiClO4 salt, which affects the short-term memory behavior. Specifically, our OMIEC memristor exhibited a timescale of paired-pulse facilitation decay similar to that of biological synapses with the addition of 2 wt% salt. Furthermore, the device containing 2 wt% LiClO4 showed similar recovery timescales to a biological synapse when 4 + 1 spikes were applied for emulating the short-term synaptic plasticity. Lastly, our OMIEC memristors were employed as the STP component of a SPICE simulation to modulate the spike-timing-dependent synaptic plasticity learning rule by combining with a non-volatile memristor.</t>
  </si>
  <si>
    <t>[Shin, Samuel; Kang, Dae Cheol; Kim, Keonhee; Jeong, Yeonjoo; Kim, Jaewook; Lee, Suyoun; Kwak, Joon Young; Park, Jongkil; Hwang, Gyu Weon; Lee, Kyeong-Seok; Park, Jong Keuk; Kim, Inho] Korea Inst Sci &amp; Technol, Ctr Neuromorph Engn, Seoul 02792, South Korea; [Shin, Samuel; Li, Jian] Arizona State Univ, Mat Sci &amp; Engn, Tempe, AZ 85284 USA; [Kang, Dae Cheol; Kim, Keonhee] Korea Univ, Sch Elect Engn, Seoul 02841, South Korea</t>
  </si>
  <si>
    <t>Korea Institute of Science &amp; Technology (KIST); Arizona State University; Arizona State University-Tempe; Korea University</t>
  </si>
  <si>
    <t>Kim, I (corresponding author), Korea Inst Sci &amp; Technol, Ctr Neuromorph Engn, Seoul 02792, South Korea.;Li, J (corresponding author), Arizona State Univ, Mat Sci &amp; Engn, Tempe, AZ 85284 USA.</t>
  </si>
  <si>
    <t>jian.lig@asu.edu; inhok@kist.re.kr</t>
  </si>
  <si>
    <t>Hwang, Gyu Weon/Y-9473-2019; Lee, Suyoun/IXN-2753-2023</t>
  </si>
  <si>
    <t>Lee, Suyoun/0000-0002-5147-6821; Jeong, YeonJoo/0000-0001-5855-5066; Kwak, Joon Young/0000-0002-7799-8812; /0000-0002-2288-3735</t>
  </si>
  <si>
    <t>Korea Institute of Science and Technology [2E31031, 2E31041]; National Research Foundation of Korea (NRF) [NRF-2019M3F3A1A02072175, NRF2021M3F3A2A01037738]</t>
  </si>
  <si>
    <t>Korea Institute of Science and Technology(Korea Institute of Science &amp; Technology (KIST)); National Research Foundation of Korea (NRF)(National Research Foundation of Korea)</t>
  </si>
  <si>
    <t>This work was supported by Korea Institute of Science and Technology (Grant No. 2E31031 and 2E31041) and the National Research Foundation of Korea (NRF) (NRF-2019M3F3A1A02072175 and NRF2021M3F3A2A01037738).</t>
  </si>
  <si>
    <t>MAR 21</t>
  </si>
  <si>
    <t>10.1039/d1ma01078f</t>
  </si>
  <si>
    <t>FEB 2022</t>
  </si>
  <si>
    <t>ZW2IV</t>
  </si>
  <si>
    <t>WOS:000759693500001</t>
  </si>
  <si>
    <t>Quill, TJ; LeCroy, G; Melianas, A; Rawlings, D; Thiburce, Q; Sheelamanthula, R; Cheng, C; Tuchman, Y; Keene, ST; McCulloch, I; Segalman, RA; Chabinyc, ML; Salleo, A</t>
  </si>
  <si>
    <t>Quill, Tyler J.; LeCroy, Garrett; Melianas, Armantas; Rawlings, Dakota; Thiburce, Quentin; Sheelamanthula, Rajendar; Cheng, Christina; Tuchman, Yaakov; Keene, Scott T.; McCulloch, Iain; Segalman, Rachel A.; Chabinyc, Michael L.; Salleo, Alberto</t>
  </si>
  <si>
    <t>Ion Pair Uptake in Ion Gel Devices Based on Organic Mixed Ionic-Electronic Conductors</t>
  </si>
  <si>
    <t>artificial synapses; ionic liquid intercalation; mixed conductors; organic semiconductors</t>
  </si>
  <si>
    <t>THIN-FILM TRANSISTORS; TRANSIENT-BEHAVIOR; RAMAN-SPECTROSCOPY; DOPING MECHANISM; INFRARED-SPECTRA; STEADY-STATE; LIQUIDS; SURFACE; POLYMER; IMPACT</t>
  </si>
  <si>
    <t>In organic mixed ionic-electronic conductors (OMIECs), it is critical to understand the motion of ions in the electrolyte and OMIEC. Generally, the focus is on the movement of net charge during gating, and the motion of neutral anion-cation pairs is seldom considered. Uptake of mobile ion pairs by the semiconductor before electrochemical gating (passive uptake) can be advantageous as this can improve device speed, and both ions can participate in charge compensation during gating. Here, such passive ion pair uptake in high-speed solid-state devices is demonstrated using an ion gel electrolyte. This is compared to a polymerized ionic liquid (PIL) electrolyte to understand how ion pair uptake affects device characteristics. Using X-ray photoelectron spectroscopy, the passive uptake of ion pairs from the ion gel into the OMIEC is detected, whereas no uptake is observed with a PIL electrolyte. This is corroborated by X-ray scattering, which reveals morphological changes to the OMIEC from the uptake of ion pairs. With in situ Raman, a reorganization of both anions and cations is then observed during gating. Finally, the speed and retention of OMIEC-based neuromorphic devices are tuned by controlling the freedom of charge motion in the electrolyte.</t>
  </si>
  <si>
    <t>[Quill, Tyler J.; LeCroy, Garrett; Melianas, Armantas; Thiburce, Quentin; Cheng, Christina; Tuchman, Yaakov; Keene, Scott T.; Salleo, Alberto] Stanford Univ, Dept Mat Sci &amp; Engn, Stanford, CA 94305 USA; [Rawlings, Dakota; Segalman, Rachel A.] Univ Calif Santa Barbara, Dept Chem Engn, Santa Barbara, CA 93106 USA; [Sheelamanthula, Rajendar; McCulloch, Iain] King Abdullah Univ Sci &amp; Technol KAUST, Phys Sci &amp; Engn Div, Thuwal 239556900, Saudi Arabia; [Sheelamanthula, Rajendar; McCulloch, Iain] Univ Oxford, Dept Chem, Oxford OX1 3TA, England; [Chabinyc, Michael L.] Univ Calif Santa Barbara, Mat Dept, Santa Barbara, CA 93106 USA; [Keene, Scott T.] Univ Cambridge, Dept Engn, Cambridge CB2 1PZ, England</t>
  </si>
  <si>
    <t>Stanford University; University of California System; University of California Santa Barbara; King Abdullah University of Science &amp; Technology; University of Oxford; University of California System; University of California Santa Barbara; University of Cambridge</t>
  </si>
  <si>
    <t>Salleo, A (corresponding author), Stanford Univ, Dept Mat Sci &amp; Engn, Stanford, CA 94305 USA.</t>
  </si>
  <si>
    <t>asalleo@stanford.edu</t>
  </si>
  <si>
    <t>LeCroy, Garrett/KIG-0387-2024; Keene, Scott/ABC-5169-2021; Quill, Tyler/ABI-3130-2020; McCulloch, Iain/G-1486-2015; Melianas, Armantas/H-5520-2013</t>
  </si>
  <si>
    <t>LeCroy, Garrett/0000-0002-1677-6191; Keene, Scott/0000-0002-6635-670X; Quill, Tyler/0000-0003-2906-0747; McCulloch, Iain/0000-0002-6340-7217; Sheelamanthula, Rajendar/0000-0001-5223-9580; Melianas, Armantas/0000-0002-3443-0987; Thiburce, Quentin/0000-0002-5610-025X</t>
  </si>
  <si>
    <t>National Science Foundation [DGE-1656518, DMR 1808401]; Knut and Alice Wallenberg Foundation at Stanford University [KAW 2016.0494]; National Science Foundation, National Nanotechnology Coordinated Infrastructure [ECCS-1542152]; U.S. Department of Energy, Office of Science, Office of Basic Energy Sciences [DE-AC02-76SF00515]; Semiconductor Research Corporation, E2CDA Award [1739795]; Stanford Graduate Fellowship fund; U.S. Department of Energy Office of Basic Energy Sciences [DE-SC0016390]</t>
  </si>
  <si>
    <t>National Science Foundation(National Science Foundation (NSF)); Knut and Alice Wallenberg Foundation at Stanford University; National Science Foundation, National Nanotechnology Coordinated Infrastructure; U.S. Department of Energy, Office of Science, Office of Basic Energy Sciences(United States Department of Energy (DOE)); Semiconductor Research Corporation, E2CDA Award; Stanford Graduate Fellowship fund; U.S. Department of Energy Office of Basic Energy Sciences(United States Department of Energy (DOE))</t>
  </si>
  <si>
    <t>The authors would like to kindly thank Ilaria Denti for helpful discussions regarding Raman spectroscopy. T.J.Q. and G.L. acknowledge support from the National Science Foundation Graduate Research Fellowship Program under grant DGE-1656518. A.S. gratefully acknowledges financial support from the National Science Foundation Award # DMR 1808401. A.M. gratefully acknowledges support from the Knut and Alice Wallenberg Foundation (KAW 2016.0494) for postdoctoral research at Stanford University. This work was in part performed at the Stanford Nano Shared Facilities (SNSF) and the nano@Stanford (SNF) labs, which are supported by the National Science Foundation as part of the National Nanotechnology Coordinated Infrastructure under award ECCS-1542152. Use of the Stanford Synchrotron Radiation Lightsource, SLAC National Accelerator Laboratory, is supported by the U.S. Department of Energy, Office of Science, Office of Basic Energy Sciences under Contract No. DE-AC02-76SF00515. A.S. and S.T.K. acknowledge financial support from the National Science Foundation and the Semiconductor Research Corporation, E2CDA Award #1739795. S.T.K. acknowledges the Stanford Graduate Fellowship fund for support. M.L.C., R.A.S., and D.R. gratefully acknowledge support from the U.S. Department of Energy Office of Basic Energy Sciences (DE-SC0016390) for PIL synthesis.</t>
  </si>
  <si>
    <t>NOV</t>
  </si>
  <si>
    <t>10.1002/adfm.202104301</t>
  </si>
  <si>
    <t>WZ3PK</t>
  </si>
  <si>
    <t>WOS:000686926100001</t>
  </si>
  <si>
    <t>Flagg, LQ; Asselta, LE; D'Antona, N; Nicolini, T; Stingelin, N; Onorato, JW; Luscombe, CK; Li, RP; Richter, LJ</t>
  </si>
  <si>
    <t>Flagg, Lucas Q.; Asselta, Lauren E.; D'Antona, Nicholas; Nicolini, Tommaso; Stingelin, Natalie; Onorato, Jonathan W.; Luscombe, Christine K.; Li, Ruipeng; Richter, Lee J.</t>
  </si>
  <si>
    <t>In Situ Studies of the Swelling by an Electrolyte in Electrochemical Doping of Ethylene Glycol-Substituted Polythiophene</t>
  </si>
  <si>
    <t>ACS APPLIED MATERIALS &amp; INTERFACES</t>
  </si>
  <si>
    <t>organic electrochemical transistors; organic electronics; organic semiconductors; organic mixed ionic electronic conductors; in situ diffraction; grazing-incidence wide-angle scattering</t>
  </si>
  <si>
    <t>X-RAY-DIFFRACTION; CHARGE-TRANSPORT; THERMOELECTRIC PROPERTIES; POLYMER; CELL</t>
  </si>
  <si>
    <t>Organic mixed ionic electronic conductors (OMIECs) have the potential to enable diverse new technologies, ranging from biosensors to flexible energy storage devices and neuromorphic computing platforms. However, a study of these materials in their operating state, which convolves both passive and potential-driven solvent, cation, and anion ingress, is extremely difficult, inhibiting rational material design. In this report, we present a novel approach to the in situ studies of the electrochemical switching of a prototypical OMIEC based on oligoethylene glycol (oEG) substitution of semicrystalline regioregular polythiophene via grazing-incidence X-ray scattering. By studying the crystal lattice both dry and in contact with the electrolyte while maintaining potential control, we can directly observe the evolution of the crystalline domains and their relationship to film performance in an electrochemically gated transistor. Despite the oEG side-chain enabling bulk electrolyte uptake, we find that the crystalline regions are relatively hydrophobic, exhibiting little (less than one water per thiophene) swelling of the undoped polymer, suggesting that the amorphous regions dominate the reported passive swelling behavior. With applied potential, we observe that the pi-pi separation in the crystals contracts while the lamella spacing increases in a balanced fashion, resulting in a negligible change in the crystal volume. The potential-induced changes in the crystal structure do not clearly correlate to the electrical performance of the film as an organic electrochemical transistor, suggesting that the transistor performance is strongly influenced by the amorphous regions of the film.</t>
  </si>
  <si>
    <t>[Flagg, Lucas Q.; Asselta, Lauren E.; D'Antona, Nicholas; Richter, Lee J.] NIST, Mat Sci &amp; Engn Div, Gaithersburg, MD 20899 USA; [Nicolini, Tommaso; Stingelin, Natalie] Univ Bordeaux, Lab Chim Polymeres Organ UMR 5629, CNRS Bordeaux INP ENSCBP, F-33615 Pessac, France; [Stingelin, Natalie] Georgia Inst Technol, Sch Mat Sci &amp; Engn, Atlanta, GA 30318 USA; [Stingelin, Natalie] Georgia Inst Technol, Sch Chem &amp; Biomol Engn, Atlanta, GA 30318 USA; [Onorato, Jonathan W.] Univ Washington, Dept Mat Sci &amp; Engn, Seattle, WA 98195 USA; [Luscombe, Christine K.] Okinawa Inst Sci &amp; Technol Grad Univ, Pi Conjugated Polymers Unit, Onna, Okinawa 9040495, Japan; [Li, Ruipeng] Brookhaven Natl Lab, Natl Synchrotron Light Source 2, Upton, NY 11973 USA</t>
  </si>
  <si>
    <t>National Institute of Standards &amp; Technology (NIST) - USA; Universite de Bordeaux; University System of Georgia; Georgia Institute of Technology; University System of Georgia; Georgia Institute of Technology; University of Washington; University of Washington Seattle; Okinawa Institute of Science &amp; Technology Graduate University; United States Department of Energy (DOE); Brookhaven National Laboratory</t>
  </si>
  <si>
    <t>Richter, LJ (corresponding author), NIST, Mat Sci &amp; Engn Div, Gaithersburg, MD 20899 USA.</t>
  </si>
  <si>
    <t>lee.richter@nist.gov</t>
  </si>
  <si>
    <t>Li, Ruipeng/J-7825-2012; Luscombe, Christine/U-9771-2019; Stingelin, Natalie/D-6745-2016; Richter, Lee J/N-7730-2016; Nicolini, Tommaso/U-3397-2018; Li, Ruipeng/A-3691-2014</t>
  </si>
  <si>
    <t>Luscombe, Christine/0000-0001-7456-1343; Nicolini, Tommaso/0000-0002-9218-4702; Li, Ruipeng/0000-0001-8176-3138; Flagg, Lucas/0000-0002-2798-5650</t>
  </si>
  <si>
    <t>NIST-National Research Council fellowship; NIST summer undergraduate research fellowship; National Science Foundation (NSF) [CBET-1922259]; DOE Office of Science [DE-SC0012704]; IONBIKE RISE project - European Union [823 989]; MARBLE project - Excellence Initiative by University of Bordeaux (IDEX Bordeaux)</t>
  </si>
  <si>
    <t>NIST-National Research Council fellowship(National Institute of Standards &amp; Technology (NIST) - USA); NIST summer undergraduate research fellowship; National Science Foundation (NSF)(National Science Foundation (NSF)National Research Foundation of Korea); DOE Office of Science(United States Department of Energy (DOE)); IONBIKE RISE project - European Union; MARBLE project - Excellence Initiative by University of Bordeaux (IDEX Bordeaux)</t>
  </si>
  <si>
    <t>L.Q.F. acknowledges the support of a NIST-National Research Council fellowship. L.E.A. acknowledges a NIST-Montgomery College internship. N.D'A. acknowledges a NIST summer undergraduate research fellowship. J.W.O. acknowledges the National Science Foundation (NSF) CBET-1922259 for support. This research used beamline 11-BM (CMS) of the National Synchrotron Light Source, a U.S. Department of Energy (DOE) Office of Science User Facility operated for the DOE Office of Science by Brookhaven National Laboratory under contract no. DE-SC0012704. The authors thank Sara Orski for size-exclusion chromatography studies of P3MEEMT. T.N. and N.S.-S. are grateful for the financial support provided by the IONBIKE RISE project, which has received funding from the European Union's Horizon 2020 Research and Innovation Program under Horizon 2020 RISE Marie Sklodowska-Curie grant agreement no. 823 989. T.N. and N.S.-S. also acknowledge funding from the MARBLE project, supported by the Excellence Initiative by due University of Bordeaux (IDEX Bordeaux).</t>
  </si>
  <si>
    <t>AMER CHEMICAL SOC</t>
  </si>
  <si>
    <t>1155 16TH ST, NW, WASHINGTON, DC 20036 USA</t>
  </si>
  <si>
    <t>1944-8244</t>
  </si>
  <si>
    <t>1944-8252</t>
  </si>
  <si>
    <t>ACS APPL MATER INTER</t>
  </si>
  <si>
    <t>ACS Appl. Mater. Interfaces</t>
  </si>
  <si>
    <t>JUN 29</t>
  </si>
  <si>
    <t>10.1021/acsami.2c06169</t>
  </si>
  <si>
    <t>JUN 2022</t>
  </si>
  <si>
    <t>Nanoscience &amp; Nanotechnology; Materials Science, Multidisciplinary</t>
  </si>
  <si>
    <t>Science &amp; Technology - Other Topics; Materials Science</t>
  </si>
  <si>
    <t>2S4AF</t>
  </si>
  <si>
    <t>Green Submitted</t>
  </si>
  <si>
    <t>WOS:000820734000001</t>
  </si>
  <si>
    <t>Belleri, P; Tarrés, JPI; McCulloch, I; Blom, PWM; Kovács-Vajna, ZM; Gkoupidenis, P; Torricelli, F</t>
  </si>
  <si>
    <t>Belleri, Pietro; Tarres, Judith Pons i; McCulloch, Iain; Blom, Paul W. M.; Kovacs-Vajna, Zsolt M.; Gkoupidenis, Paschalis; Torricelli, Fabrizio</t>
  </si>
  <si>
    <t>Unravelling the operation of organic artificial neurons for neuromorphic bioelectronics</t>
  </si>
  <si>
    <t>MEMRISTORS; DEVICES</t>
  </si>
  <si>
    <t>Organic artificial neurons operating in liquid environments are crucial components in neuromorphic bioelectronics. However, the current understanding of these neurons is limited, hindering their rational design and development for realistic neuronal emulation in biological settings. Here we combine experiments, numerical non-linear simulations, and analytical tools to unravel the operation of organic artificial neurons. This comprehensive approach elucidates a broad spectrum of biorealistic behaviors, including firing properties, excitability, wetware operation, and biohybrid integration. The non-linear simulations are grounded in a physics-based framework, accounting for ion type and ion concentration in the electrolytic medium, organic mixed ionic-electronic parameters, and biomembrane features. The derived analytical expressions link the neurons spiking features with material and physical parameters, bridging closer the domains of artificial neurons and neuroscience. This work provides streamlined and transferable guidelines for the design, development, engineering, and optimization of organic artificial neurons, advancing next generation neuronal networks, neuromorphic electronics, and bioelectronics. Combining experiments, numerical non-linear simulations, and analytical tools, the authors here unravel the operation of organic artificial neurons in liquid environment, crucial components in neuromorphic bioelectronics, neuronal networks, and neuromorphic electronics.</t>
  </si>
  <si>
    <t>[Belleri, Pietro; Kovacs-Vajna, Zsolt M.; Torricelli, Fabrizio] Univ Brescia, Dept Informat Engn, Via Branze 38, I-25123 Brescia, Italy; [Tarres, Judith Pons i; Blom, Paul W. M.; Gkoupidenis, Paschalis] Max Planck Inst Polymer Res, Ackermannweg 10, D-55128 Mainz, Germany; [McCulloch, Iain] Univ Oxford, Dept Chem, 12 Mansfield Rd, Oxford, England; [Gkoupidenis, Paschalis] North Carolina State Univ, Dept Elect &amp; Comp Engn, 890 Oval Dr, Raleigh, NC 27695 USA; [Gkoupidenis, Paschalis] North Carolina State Univ, Dept Phys, 2401 Stinson Dr, Raleigh, NC 27695 USA</t>
  </si>
  <si>
    <t>University of Brescia; Max Planck Society; University of Oxford; North Carolina State University; North Carolina State University</t>
  </si>
  <si>
    <t>Torricelli, F (corresponding author), Univ Brescia, Dept Informat Engn, Via Branze 38, I-25123 Brescia, Italy.;Gkoupidenis, P (corresponding author), Max Planck Inst Polymer Res, Ackermannweg 10, D-55128 Mainz, Germany.;Gkoupidenis, P (corresponding author), North Carolina State Univ, Dept Elect &amp; Comp Engn, 890 Oval Dr, Raleigh, NC 27695 USA.;Gkoupidenis, P (corresponding author), North Carolina State Univ, Dept Phys, 2401 Stinson Dr, Raleigh, NC 27695 USA.</t>
  </si>
  <si>
    <t>gkoupidenis@mpip-mainz.mpg.de; fabrizio.torricelli@unibs.it</t>
  </si>
  <si>
    <t>Belleri, Pietro/KVY-3397-2024; Torricelli, Fabrizio/AAG-3814-2019; McCulloch, Iain/G-1486-2015</t>
  </si>
  <si>
    <t>Belleri, Pietro/0000-0002-3657-1185; Torricelli, Fabrizio/0000-0002-7932-0677; McCulloch, Iain/0000-0002-6340-7217; Gkoupidenis, Paschalis/0000-0002-0139-0851</t>
  </si>
  <si>
    <t>Ministero dell'Universita e della Ricerca (MUR) - project REACH-XY; MUR; Ministero delle Politiche Agricole Alimenatri e Forestali (MIPAAF) - project 1LIVEXYLELLA; Ministero dello Sviluppo Economico (MISE); Carl-Zeiss-Stiftung, via the Emergent AI Center of Johannes Gutenberg University, Mainz, Germany</t>
  </si>
  <si>
    <t>Ministero dell'Universita e della Ricerca (MUR) - project REACH-XY(Ministry of Education, Universities and Research (MIUR)); MUR(Ministry of Education, Universities and Research (MIUR)); Ministero delle Politiche Agricole Alimenatri e Forestali (MIPAAF) - project 1LIVEXYLELLA; Ministero dello Sviluppo Economico (MISE); Carl-Zeiss-Stiftung, via the Emergent AI Center of Johannes Gutenberg University, Mainz, Germany</t>
  </si>
  <si>
    <t>This work was financially supported by Ministero dell'Universita e della Ricerca (MUR) - project REACH-XY, MUR and Ministero delle Politiche Agricole Alimenatri e Forestali (MIPAAF) - project 1LIVEXYLELLA, Ministero dello Sviluppo Economico (MISE) now Ministero delle Imprese e del Made in Italy (MIMI) - project SMARTCAP. The authors also acknowledge funding from the Carl-Zeiss-Stiftung, via the Emergent AI Center of Johannes Gutenberg University, Mainz, Germany.</t>
  </si>
  <si>
    <t>JUN 24</t>
  </si>
  <si>
    <t>10.1038/s41467-024-49668-1</t>
  </si>
  <si>
    <t>WE6I9</t>
  </si>
  <si>
    <t>WOS:001253228800010</t>
  </si>
  <si>
    <t>Rashid, RB; Evans, AM; Hall, LA; Dasari, RR; Roesner, EK; Marder, SR; D'Allesandro, DM; Dichtel, WR; Rivnay, J</t>
  </si>
  <si>
    <t>Rashid, Reem B.; Evans, Austin M.; Hall, Lyndon A.; Dasari, Raghunath R.; Roesner, Emily K.; Marder, Seth R.; D'Allesandro, Deanna M.; Dichtel, William R.; Rivnay, Jonathan</t>
  </si>
  <si>
    <t>A Semiconducting Two-Dimensional Polymer as an Organic Electrochemical Transistor Active Layer</t>
  </si>
  <si>
    <t>2D polymers; covalent organic frameworks; thin-film transistors; organic electrochemical transistors</t>
  </si>
  <si>
    <t>PERFORMANCE; DEVICE; FILM</t>
  </si>
  <si>
    <t>Organic electrochemical transistors (OECTs) are devices with broad potential in bioelectronic sensing, circuits, and neuromorphic hardware. Their unique properties arise from the use of organic mixed ionic/electronic conductors (OMIECs) as the active channel. Typical OMIECs are linear polymers, where defined and controlled microstructure/morphology, and reliable characterization of transport and charging can be elusive. Semiconducting two-dimensional polymers (2DPs) present a new avenue in OMIEC materials development, enabling electronic transport along with precise control of well-defined channels ideal for ion transport/intercalation. To this end, a recently reported 2DP, TIIP, is synthesized and patterned at 10 mu m resolution as the channel of a transistor. The TIIP films demonstrate textured microstructure and show semiconducting properties with accessible oxidation states. Operating in an aqueous electrolyte, the 2DP-OECT exhibits a device-scale hole mobility of 0.05 cm(2) V-1 s(-1) and a mu C* figure of merit of 1.75 F cm(-1) V-1 s(-1). 2DP OMIECs thus offer new synthetic degrees of freedom to control OECT performance and may enable additional opportunities such as ion selectivity or improved stability through reduced morphological modulation during device operation.</t>
  </si>
  <si>
    <t>[Rashid, Reem B.; Rivnay, Jonathan] Northwestern Univ, Dept Biomed Engn, Evanston, IL 60208 USA; [Rashid, Reem B.; Rivnay, Jonathan] Northwestern Univ, Simpson Querrey Inst, Chicago, IL 60611 USA; [Evans, Austin M.; Roesner, Emily K.; Dichtel, William R.] Northwestern Univ, Dept Chem, 2145 Sheridan Rd, Evanston, IL 60208 USA; [Hall, Lyndon A.; D'Allesandro, Deanna M.] Univ Sydney, Sch Chem, Sydney, NSW 2006, Australia; [Dasari, Raghunath R.; Marder, Seth R.] Georgia Inst Technol, Sch Chem &amp; Biochem, Atlanta, GA 30332 USA; [Marder, Seth R.] Univ Colorado, Renewable &amp; Sustainable Energy Inst, Boulder, CO 80303 USA; [Marder, Seth R.] Natl Renewable Energy Lab, Chem &amp; Nanosci Ctr, Golden, CO 80401 USA; [Marder, Seth R.] Univ Colorado, Dept Chem &amp; Biol Engn, Boulder, CO 80303 USA; [Marder, Seth R.] Univ Colorado, Dept Chem, Boulder, CO 80303 USA</t>
  </si>
  <si>
    <t>Northwestern University; Northwestern University; Northwestern University; University of Sydney; University System of Georgia; Georgia Institute of Technology; University of Colorado System; University of Colorado Boulder; United States Department of Energy (DOE); National Renewable Energy Laboratory - USA; University of Colorado System; University of Colorado Boulder; University of Colorado System; University of Colorado Boulder</t>
  </si>
  <si>
    <t>Rivnay, J (corresponding author), Northwestern Univ, Dept Biomed Engn, Evanston, IL 60208 USA.;Rivnay, J (corresponding author), Northwestern Univ, Simpson Querrey Inst, Chicago, IL 60611 USA.;Dichtel, WR (corresponding author), Northwestern Univ, Dept Chem, 2145 Sheridan Rd, Evanston, IL 60208 USA.</t>
  </si>
  <si>
    <t>wdichtel@northwestern.edu; jrivnay@northwestern.edu</t>
  </si>
  <si>
    <t>Marder, Seth/GRR-9990-2022; Rivnay, Jonathan/S-8812-2017</t>
  </si>
  <si>
    <t>Rivnay, Jonathan/0000-0002-0602-6485; Evans, Austin/0000-0002-3597-2454; Roesner, Emily/0000-0003-0583-7371</t>
  </si>
  <si>
    <t>Alfred P. Sloan Foundation [FG-2019-12046]; United States Army Research Office [W911NF-15-1-0447]; Soft and Hybrid Nanotechnology Experimental (SHyNE) Resource (NSF) [ECCS-1542205]; Materials Research Science and Engineering Center [DMR-1720139]; State of Illinois; Northwestern University; Soft and Hybrid Nanotechnology Experimental (SHyNE) Resource [NSF ECCS-1542205]; MRSEC program at the Materials Research Center [NSF DMR-1720139]; International Institute for Nanotechnology (IIN); Keck Foundation; State of Illinois, through the IIN; National Science Foundation Graduate Research Fellowship [DGE-1324585]; DOE Office of Science [DE-AC02- 06CH11357]; Office of The Director, National Institutes of Health of the National Institutes of Health [S10OD026871]; SHyNE Resource [NSF ECCS-2025633]; IIN; Northwestern's MRSEC program [NSF DMR-1720139]</t>
  </si>
  <si>
    <t>Alfred P. Sloan Foundation(Alfred P. Sloan Foundation); United States Army Research Office; Soft and Hybrid Nanotechnology Experimental (SHyNE) Resource (NSF); Materials Research Science and Engineering Center(National Science Foundation (NSF)); State of Illinois; Northwestern University; Soft and Hybrid Nanotechnology Experimental (SHyNE) Resource; MRSEC program at the Materials Research Center; International Institute for Nanotechnology (IIN); Keck Foundation(W.M. Keck Foundation); State of Illinois, through the IIN; National Science Foundation Graduate Research Fellowship(National Science Foundation (NSF)); DOE Office of Science(United States Department of Energy (DOE)); Office of The Director, National Institutes of Health of the National Institutes of Health(United States Department of Health &amp; Human ServicesNational Institutes of Health (NIH) - USAOffice of the Administrator (NIH)); SHyNE Resource; IIN; Northwestern's MRSEC program</t>
  </si>
  <si>
    <t>R.B.R., A.M.E. contributed equally to this work. J.R. and R.B.R gratefully acknowledge support from the Alfred P. Sloan Foundation (FG-2019-12046). W.R.D. and S.R.M. gratefully acknowledge support by the United States Army Research Office for a Multidisciplinary University Research Initiative (MURI) award (W911NF-15-1-0447). The authors thank X. Ji (Northwestern) for fruitful discussion and support on figure composition. This work utilized the Northwestern University Micro/Nano Fabrication Facility (NUFAB), which is partially supported by Soft and Hybrid Nanotechnology Experimental (SHyNE) Resource (NSF ECCS-1542205), the Materials Research Science and Engineering Center (DMR-1720139), the State of Illinois, and Northwestern University. This work made use of the Keck-II facilities of Northwestern University's NUANCE Center, which had received support from the Soft and Hybrid Nanotechnology Experimental (SHyNE) Resource (NSF ECCS-1542205); the MRSEC program (NSF DMR-1720139) at the Materials Research Center; the International Institute for Nanotechnology (IIN); the Keck Foundation; and the State of Illinois, through the IIN. A.M.E. is supported by the National Science Foundation Graduate Research Fellowship (DGE-1324585). This research used resources of the Advanced Photon Source (Sectors 8) a U.S. Department of Energy (DOE) Office of Science User Facility operated for the DOE Office of Science by Argonne National Laboratory under Contract No. DE-AC02- 06CH11357. The authors acknowledge Gatan Inc., Pleasanton, CA, USA, for the use of the K3-IS camera installed at the EPIC facility of Northwestern University's NUANCE Center. Research reported in this publication was supported in part by instrumentation provided by the Office of The Director, National Institutes of Health of the National Institutes of Health under Award Number S10OD026871. The content is solely the responsibility of the authors and does not necessarily represent the official views of the National Institutes of Health. This work made use of the EPIC facility of Northwestern University's NUANCE Center, which has received support from the SHyNE Resource (NSF ECCS-2025633), the IIN, and Northwestern's MRSEC program (NSF DMR-1720139).</t>
  </si>
  <si>
    <t>10.1002/adma.202110703</t>
  </si>
  <si>
    <t>1M8UD</t>
  </si>
  <si>
    <t>WOS:000789552000001</t>
  </si>
  <si>
    <t>Gkoupidenis, P; Zhang, Y; Kleemann, H; Ling, H; Santoro, F; Fabiano, S; Salleo, A; van de Burgt, Y</t>
  </si>
  <si>
    <t>Gkoupidenis, P.; Zhang, Y.; Kleemann, H.; Ling, H.; Santoro, F.; Fabiano, S.; Salleo, A.; van de Burgt, Y.</t>
  </si>
  <si>
    <t>Organic mixed conductors for bioinspired electronics</t>
  </si>
  <si>
    <t>NATURE REVIEWS MATERIALS</t>
  </si>
  <si>
    <t>ELECTROCHEMICAL TRANSISTORS; LOW-VOLTAGE; MEMORY; POLYMERS; DEVICES; FABRICATION; OPERATION; MODEL</t>
  </si>
  <si>
    <t>Owing to its close resemblance to biological systems and materials, soft matter has been successfully implemented in numerous bioelectronic and biosensing applications, as well as in bioinspired computing and neuromorphic electronics. Particularly, organic mixed ionic-electronic conductors possess favourable characteristics for their efficient use in organic electrochemical transistors, electrochemical memory and artificial synapses and neurons. Owing to their mixed ionic-electronic conduction, leading to high amplification, these materials are ideal for translating chemical signals, such as ions or neurotransmitters, into electrical signals, as well as for accurately controlling stable conductance states to efficiently emulate synaptic weights in artificial neural networks. Because these mixed conductors operate with ionic charges - similar to signalling in biological neuronal networks - they also exhibit ideal properties to emulate biological spiking neurons. In this Perspective, we consider the potential of soft matter, especially based on organic mixed conductors, for bioinspired systems and their possible applications. We discuss the potential that these materials have in applications in which low power, conformability and tunability are key, such as smart and adaptive biosensors, low-power in-sensor and edge computing, intelligent agents and robotics, and event-driven systems and biohybrid spiking circuits at the interface with biology. We present a comprehensive perspective of the potential of biomimetic and bioinspired electronics based on soft matter to integrate artificial intelligence into everyday life. Current technologies of bioinspired and neuromorphic electronics still lack a universal framework for integration into everyday life. This Perspective highlights how bioinspired electronics with soft electrochemical matter based on organic mixed conductors can potentially enable the integration of diverse forms of intelligence everywhere.</t>
  </si>
  <si>
    <t>[Gkoupidenis, P.] Max Planck Inst Polymer Res, Dept Mol Elect, Mainz, Germany; [Zhang, Y.] Xiamen Univ, Inst Flexible Elect IFE, Future Technol, Xiamen, Peoples R China; [Kleemann, H.] Tech Univ Dresden, Dresden Integrated Ctr Appl Phys &amp; Photon Mat IAPP, Dresden, Germany; [Ling, H.] Nanjing Univ Posts &amp; Telecommun, Inst Adv Mat, State Key Lab Organ Elect &amp; Informat Displays, Nanjing, Peoples R China; [Santoro, F.] Forschungszentrum Julich, Inst Biol Informat Proc Bioelect IBI 3, Julich, Germany; [Fabiano, S.] Linkoping Univ, Dept Sci &amp; Technol, Lab Organ Elect, Norrkoping, Sweden; [Salleo, A.] Stanford Univ, Dept Mat Sci &amp; Engn, Stanford, CA USA; [van de Burgt, Y.] Eindhoven Univ Technol, Dept Mech Engn, Microsyst, Eindhoven, Netherlands; [van de Burgt, Y.] Eindhoven Univ Technol, Inst Complex Mol Syst, Eindhoven, Netherlands</t>
  </si>
  <si>
    <t>Max Planck Society; Xiamen University; Technische Universitat Dresden; Nanjing University of Posts &amp; Telecommunications; Helmholtz Association; Research Center Julich; Linkoping University; Stanford University; Eindhoven University of Technology; Eindhoven University of Technology</t>
  </si>
  <si>
    <t>Gkoupidenis, P (corresponding author), Max Planck Inst Polymer Res, Dept Mol Elect, Mainz, Germany.;van de Burgt, Y (corresponding author), Eindhoven Univ Technol, Dept Mech Engn, Microsyst, Eindhoven, Netherlands.;van de Burgt, Y (corresponding author), Eindhoven Univ Technol, Inst Complex Mol Syst, Eindhoven, Netherlands.</t>
  </si>
  <si>
    <t>gkoupidenis@mpip-mainz.mpg.de; Y.B.v.d.Burgt@tue.nl</t>
  </si>
  <si>
    <t>van de Burgt, Yoeri/GVU-5837-2022; Fabiano, Simone/F-4954-2012; Ling, Haifeng/AAE-3769-2019</t>
  </si>
  <si>
    <t>van de Burgt, Yoeri/0000-0003-3472-0148; Fabiano, Simone/0000-0001-7016-6514; Ling, Haifeng/0000-0001-8555-0391; Gkoupidenis, Paschalis/0000-0002-0139-0851; Santoro, Francesca/0000-0001-7323-9504</t>
  </si>
  <si>
    <t>Carl-Zeiss Foundation (Emergent AI Center, JGU Mainz); Bundesministerium fur Bildung und Forschung (BMBF) [01IS21089]; European Commission [101099555]; European Research Council (ERC) [949478]; European Union's Horizon 2020 Research and Innovation Programme [802615]; Horizon Europe - Pillar III [101099555] Funding Source: Horizon Europe - Pillar III</t>
  </si>
  <si>
    <t>Carl-Zeiss Foundation (Emergent AI Center, JGU Mainz); Bundesministerium fur Bildung und Forschung (BMBF)(Federal Ministry of Education &amp; Research (BMBF)); European Commission(European Union (EU)European Commission Joint Research Centre); European Research Council (ERC)(European Research Council (ERC)); European Union's Horizon 2020 Research and Innovation Programme(Horizon 2020); Horizon Europe - Pillar III(European Union (EU)Horizon Europe - Pillar III)</t>
  </si>
  <si>
    <t>P.G. acknowledges financial support from the Carl-Zeiss Foundation (Emergent AI Center, JGU Mainz). H.K. acknowledges financial support from the Bundesministerium fur Bildung und Forschung (BMBF) within the project BAYOEN (grant agreement no. 01IS21089) and the European Commission through the project BAYFLEX (grant agreement no. 101099555). F.S. acknowledges funding from the European Research Council (ERC) under the European Union's Horizon 2020 Research and Innovation Programme (BRAIN-ACT, grant agreement no. 949478). Y.v.d.B. acknowledges funding from the European Union's Horizon 2020 Research and Innovation Programme (grant agreement no. 802615).</t>
  </si>
  <si>
    <t>2058-8437</t>
  </si>
  <si>
    <t>NAT REV MATER</t>
  </si>
  <si>
    <t>Nat. Rev. Mater.</t>
  </si>
  <si>
    <t>10.1038/s41578-023-00622-5</t>
  </si>
  <si>
    <t>HK3L3</t>
  </si>
  <si>
    <t>WOS:001132861200001</t>
  </si>
  <si>
    <t>Flagg, LQ; Onorato, JW; Luscombe, CK; Bhat, V; Risko, C; Levy-Wendt, B; Toney, MF; McNeill, CR; Freychet, G; Zhernenkov, M; Li, RP; Richter, LJ</t>
  </si>
  <si>
    <t>Flagg, Lucas Q.; Onorato, Jonathan W.; Luscombe, Christine K.; Bhat, Vinayak; Risko, Chad; Levy-Wendt, Ben; Toney, Michael F.; McNeill, Christopher R.; Freychet, Guillaume; Zhernenkov, Mikhail; Li, Ruipeng; Richter, Lee J.</t>
  </si>
  <si>
    <t>Resonant X-ray Diffraction Reveals the Location of Counterions in Doped Organic Mixed Ionic Conductors</t>
  </si>
  <si>
    <t>CHEMISTRY OF MATERIALS</t>
  </si>
  <si>
    <t>CONJUGATED POLYMER; POLY(3-HEXYLTHIOPHENE); SCATTERING</t>
  </si>
  <si>
    <t>Organic mixed ionic-electronic conductors (OMIECs) have the potential to enable diverse new technologies, ranging from novel in situ biosensors to flexible energy storage devices and neuromorphic computing platforms. However, their complex behavior in functional films involving electrolyte-induced swelling, ion ingress, and electrochemical doping inhibits rational material design. Of critical importance is an understanding of the specific location of the ions in the volumetrically doped material, yet this information is not readily available. In this report, we present the use of grazingincidence resonant X-ray diffraction (RXRD, also known as anomalous diffraction) at S and Cl K-edges to determine the structure of a doped, prototypical, semicrystalline polymer OMIEC based on oligo(ethylene glycol) substitution of regioregular polythiophene. The RXRD measurement provides two key insights. Quantitative analysis of the RXRD allows the determination of the position of the ion relative to the polymer backbone in the crystalline regions. We find that the anion is relatively distant from the backbone, nearer to the lamella mid-plane naively in conflict with expected Coulombic attraction between the ion and the doped polymer polaron. Comparison of RXRD to Cl- fluorescence (total Cl-) allows determination of the relative order of doping between the crystalline and amorphous regions. We find preferential doping of the crystalline regions. Both insights, the preferential doping of crystals at low potential and the specific location of the counterion with respect to the polymer backbone, are critical to developing a microscopic understanding of transport in OMIECs.</t>
  </si>
  <si>
    <t>[Flagg, Lucas Q.; Onorato, Jonathan W.; Richter, Lee J.] NIST, Mat Sci &amp; Engn Div, Gaithersburg, MD 20899 USA; [Luscombe, Christine K.] Okinawa Inst Sci &amp; Technol Grad Univ, Pi Conjugated Polymers Unit, Onna, Okinawa 9040495, Japan; [Bhat, Vinayak; Risko, Chad] Univ Kentucky, Dept Chem, Lexington, KY 40506 USA; [Bhat, Vinayak; Risko, Chad] Univ Kentucky, Ctr Appl Energy Res, Lexington, KY 40506 USA; [Levy-Wendt, Ben] Stanford Univ, Dept Mech Engn, Stanford, CA 94305 USA; [Toney, Michael F.] Univ Colorado, Dept Chem &amp; Biol Engn, Boulder, CO 80309 USA; [Toney, Michael F.] Univ Colorado Boulder, Renewable &amp; Sustainable Energy Inst RASEI, Boulder, CO 80309 USA; [McNeill, Christopher R.] Monash Univ, Dept Mat Sci &amp; Engn, Clayton, Vic 3800, Australia; [Freychet, Guillaume; Li, Ruipeng] Brookhaven Natl Lab, Natl Synchrotron Light Source 2, Upton, NY 11973 USA</t>
  </si>
  <si>
    <t>National Institute of Standards &amp; Technology (NIST) - USA; Okinawa Institute of Science &amp; Technology Graduate University; University of Kentucky; University of Kentucky; Stanford University; University of Colorado System; University of Colorado Boulder; University of Colorado System; University of Colorado Boulder; Monash University; United States Department of Energy (DOE); Brookhaven National Laboratory</t>
  </si>
  <si>
    <t>Luscombe, Christine/U-9771-2019; Li, Ruipeng/J-7825-2012; Risko, Chad/A-9785-2014; McNeill, Christopher R./B-4530-2008; Richter, Lee J/N-7730-2016; Bhat, Vinayak/ADQ-0510-2022; Li, Ruipeng/A-3691-2014</t>
  </si>
  <si>
    <t>Luscombe, Christine/0000-0001-7456-1343; McNeill, Christopher R./0000-0001-5221-878X; Risko, Chad/0000-0001-9838-5233; Flagg, Lucas/0000-0002-2798-5650; Li, Ruipeng/0000-0001-8176-3138; Zhernenkov, Mikhail/0000-0003-3604-0672; Toney, Michael/0000-0002-7513-1166</t>
  </si>
  <si>
    <t>NIST-National Research Council fellowship; National Science Foundation (NSF) [CBET-1922259]; DOE Office of Science by Brookhaven National Laboratory [DE-SC0012704]; Office of Naval Research (ONR) [N00014-18-1-2448]; NSF [DMR-1905734]; Center for Soft PhotoElectroChemical Systems (SPECS) - Office of Basic Energy Sciences, an office of science within the US Department of Energy [DE-SC0023411]; U.S. Department of Energy (DOE) [DE-SC0023411] Funding Source: U.S. Department of Energy (DOE)</t>
  </si>
  <si>
    <t>NIST-National Research Council fellowship(National Institute of Standards &amp; Technology (NIST) - USA); National Science Foundation (NSF)(National Science Foundation (NSF)); DOE Office of Science by Brookhaven National Laboratory(United States Department of Energy (DOE)); Office of Naval Research (ONR)(United States Department of DefenseUnited States NavyOffice of Naval Research); NSF(National Science Foundation (NSF)); Center for Soft PhotoElectroChemical Systems (SPECS) - Office of Basic Energy Sciences, an office of science within the US Department of Energy; U.S. Department of Energy (DOE)(United States Department of Energy (DOE))</t>
  </si>
  <si>
    <t>L.Q.F. acknowledges the support of a NIST-National Research Council fellowship. J.W.O. acknowledges the National Science Foundation (NSF) CBET-1922259 for support. This research used beamlines 12-ID (SMI) and 11-BM (CMS) of the National Synchrotron Light Source II, a US Department of Energy (DOE) Office of Science User Facility operated for the DOE Office of Science by Brookhaven National Laboratory under contract No. DE-SC0012704. The authors thank Sara Orski for size-exclusion chromatography studies of P3MEEMT and Subh Mukherjee and Peter Beaucage for preliminary RXRD measurements. V.B. and C.R. acknowledge the Office of Naval Research (ONR) N00014-18-1-2448 and the NSF DMR-1905734 in partial support of the work at the University of Kentucky, and the University of Kentucky Center for Computational Sciences and Information Technology Services Research Computing for their fantastic support and collabo-ration and use of the Lipscomb Compute Cluster and associated research computing resources. Aspects of the X-ray analysis (MFT) and DFT (CR) were supported by the Center for Soft PhotoElectroChemical Systems (SPECS) , an Energy Frontier Research Center funded by the Office of Basic Energy Sciences, an office of science within the US Department of Energy (DE-SC0023411) .</t>
  </si>
  <si>
    <t>0897-4756</t>
  </si>
  <si>
    <t>1520-5002</t>
  </si>
  <si>
    <t>CHEM MATER</t>
  </si>
  <si>
    <t>Chem. Mat.</t>
  </si>
  <si>
    <t>MAY 1</t>
  </si>
  <si>
    <t>10.1021/acs.chemmater.3c00180</t>
  </si>
  <si>
    <t>MAY 2023</t>
  </si>
  <si>
    <t>Chemistry, Physical; Materials Science, Multidisciplinary</t>
  </si>
  <si>
    <t>J4BE8</t>
  </si>
  <si>
    <t>WOS:000986447600001</t>
  </si>
  <si>
    <t>Liu, RP; Zhu, XY; Duan, JY; Chen, JX; Xie, Z; Chen, CY; Xie, X; Zhang, YX; Yue, W</t>
  </si>
  <si>
    <t>Liu, Riping; Zhu, Xiuyuan; Duan, Jiayao; Chen, Junxin; Xie, Zhuang; Chen, Chaoyue; Xie, Xi; Zhang, Yanxi; Yue, Wan</t>
  </si>
  <si>
    <t>Versatile Neuromorphic Modulation and Biosensing based on N-type Small-molecule Organic Mixed Ionic-Electronic Conductors</t>
  </si>
  <si>
    <t>ANGEWANDTE CHEMIE-INTERNATIONAL EDITION</t>
  </si>
  <si>
    <t>Bioelectronics; Ionic-Electronic Conductors; N-Type Small-Molecule; Organic Electrochemical Neuronal Synapse</t>
  </si>
  <si>
    <t>ELECTROCHEMICAL TRANSISTORS; SYNAPSE; MEMORY</t>
  </si>
  <si>
    <t>The ion/chemical-based modulation feature of organic mixed ionic-electronic conductors (OMIECs) are critical to advancing next generation bio-integrated neuromorphic hardware. Despite achievements with polymeric OMIECs in organic electrochemical neuronal synapse (OENS). However, small molecule OMIECs based OENS has not yet been realized. Here, for the first time, we demonstrate an effective materials design concept of combining n-type fused all-acceptor small molecule OMIECs with subtle side chain optimization that enables robustly and flexibly modulating versatile synaptic behavior and sensing neurotransmitter in solid or aqueous electrolyte, operating in accumulation modes. By judicious tuning the ending side chains, the linear oligoether and butyl chain derivative gNR-Bu exhibits higher recognition accuracy for a model artificial neural network (ANN) simulation, higher steady conductance states and more outstanding ambient stability, which is superior to the state-of-art n-type OMIECs based OENS. These superior artificial synapse characteristics of gNR-Bu can be attributed to its higher crystallinity with stronger ion bonding capacities. More impressively, we unprecedentedly realized n-type small-molecule OMIECs based OENS as a neuromorphic biosensor enabling to respond synaptic communication signals of dopamine even at sub-mu M level in aqueous electrolyte. This work may open a new path of small-molecule ion-electron conductors for next-generation ANN and bioelectronics. A small-molecule n-type semiconductor-based organic electrochemical neuronal synapse (OENS) enables superior synapse characteristics in a single device with an unprecedented combination of facile fabrication, excellent ambient stability, and robust and flexible tunability. The OENS was used as a biosensor to detect dopamine at sub-micromolar level in aqueous electrolyte.+image</t>
  </si>
  <si>
    <t>[Liu, Riping; Zhu, Xiuyuan; Duan, Jiayao; Chen, Junxin; Xie, Zhuang; Chen, Chaoyue; Yue, Wan] Sun Yat Sen Univ, Guangzhou Key Lab Flexible Elect Mat &amp; Wearable De, State Key Lab Optoelect Mat &amp; Technol, Minist Educ,Key Lab Polymer Composite &amp; Funct Mat,, Guangzhou 510275, Guangdong, Peoples R China; [Xie, Xi] Sun Yat Sen Univ, State Key Lab Optoelect Mat &amp; Technol, Guangdong Prov Key Lab Display Mat &amp; Technol, Sch Elect &amp; Informat Technol,Affiliated Hosp 1,Ins, Guangzhou 510006, Guangdong, Peoples R China; [Zhang, Yanxi] Xiamen Univ, Inst Flexible Elect IFE, Future Technol, Xiamen 361005, Fujian, Peoples R China</t>
  </si>
  <si>
    <t>Sun Yat Sen University; Sun Yat Sen University; Xiamen University</t>
  </si>
  <si>
    <t>Yue, W (corresponding author), Sun Yat Sen Univ, Guangzhou Key Lab Flexible Elect Mat &amp; Wearable De, State Key Lab Optoelect Mat &amp; Technol, Minist Educ,Key Lab Polymer Composite &amp; Funct Mat,, Guangzhou 510275, Guangdong, Peoples R China.</t>
  </si>
  <si>
    <t>yuew5@mail.sysu.edu.cn</t>
  </si>
  <si>
    <t>XIE, Zhuang/F-4236-2010</t>
  </si>
  <si>
    <t>XIE, Zhuang/0000-0002-2211-7141</t>
  </si>
  <si>
    <t>National Key RD Program; National Natural Science Foundation of China [22275212]; Guangdong Basic and Applied Basic Research Foundation [2022A1515110729]; Fundamental Research Funds for the Central Universities; Sun Yat-sen University [23yxqntd002]; [2022YFA1206600]</t>
  </si>
  <si>
    <t>National Key RD Program; National Natural Science Foundation of China(National Natural Science Foundation of China (NSFC)); Guangdong Basic and Applied Basic Research Foundation; Fundamental Research Funds for the Central Universities(Fundamental Research Funds for the Central Universities); Sun Yat-sen University;</t>
  </si>
  <si>
    <t>The work was supported by the National Key R&amp;D Program (Grant No. 2022YFA1206600), National Natural Science Foundation of China (Grant No. 22275212), Guangdong Basic and Applied Basic Research Foundation (Grant No. 2022A1515110729), Fundamental Research Funds for the Central Universities, Sun Yat-sen University (Grant No. 23yxqntd002).</t>
  </si>
  <si>
    <t>1433-7851</t>
  </si>
  <si>
    <t>1521-3773</t>
  </si>
  <si>
    <t>ANGEW CHEM INT EDIT</t>
  </si>
  <si>
    <t>Angew. Chem.-Int. Edit.</t>
  </si>
  <si>
    <t>JAN 25</t>
  </si>
  <si>
    <t>10.1002/anie.202315537</t>
  </si>
  <si>
    <t>Chemistry, Multidisciplinary</t>
  </si>
  <si>
    <t>Chemistry</t>
  </si>
  <si>
    <t>FG1L5</t>
  </si>
  <si>
    <t>WOS:001129468300001</t>
  </si>
  <si>
    <t>Gärisch, F; Ligorio, G; Klein, P; Forster, M; Scherf, U; List-Kratochvil, EJW</t>
  </si>
  <si>
    <t>Garisch, Fabian; Ligorio, Giovanni; Klein, Patrick; Forster, Michael; Scherf, Ullrich; List-Kratochvil, Emil J. W.</t>
  </si>
  <si>
    <t>Organic Synaptic Diodes Based on Polymeric Mixed Ionic-Electronic Conductors</t>
  </si>
  <si>
    <t>mixed ionic-electronic conductors; neuromorphic devices; organic synaptic diodes; synaptic plasticity</t>
  </si>
  <si>
    <t>DEVICES; MEMORY; ELECTROLUMINESCENCE; SYNAPSES</t>
  </si>
  <si>
    <t>Neuromorphic devices are likely to be the next evolution of computing, allowing to implement machine learning within hardware components. In biological neural systems, learning and signal processing are achieved by communication between neurons through time-dependent ion flux in the synapses. Integrating such ion-mediated operating principles in neuromorphic devices can deliver an energy efficient and powerful technology. Here a device known as a light-emitting electrochemical cell is revisited and modified, exploiting its ability to modulate current through ion accumulation/depletion at the electrodes and turn it into an organic synaptic diode. This two-terminal device is based on an organic mixed ionic-electronic conducting polymer that serves as active layer for conduction of lithium ions as well as charge carriers. The ionic conduction properties are modified by cryptand molecules, able to reversibly capture ions. The device can be reliably switched between states for at least 100 cycles and displays state retention for multiple minutes. The applicability for neuromorphic applications is further demonstrated by exploring frequency-dependent plasticity and paired-pulse facilitation behavior in the millisecond range. The polymeric nature, combined with the simple two-terminal architecture of the presented neuromorphic device, opens up a range of possibilities regarding the fabrication of artificial neural networks.</t>
  </si>
  <si>
    <t>[Garisch, Fabian; Ligorio, Giovanni; List-Kratochvil, Emil J. W.] Humboldt Univ, Inst Chem, IRIS Adlershof, Inst Phys, Zum Grossgen Windkanal 2, D-12489 Berlin, Germany; [Klein, Patrick; Forster, Michael; Scherf, Ullrich] Wuppertal Univ, Dept Chem, Gauss Str 20, D-42119 Wuppertal, Germany; [Klein, Patrick; Forster, Michael; Scherf, Ullrich] Wuppertal Univ, Wuppertal Ctr Smart Mat &amp; Syst CM S, Gauss Str 20, D-42119 Wuppertal, Germany; [List-Kratochvil, Emil J. W.] Helmholtz Zentrum Berlin Mat &amp; Energie GmbH, Hahn Meitner Pl 1, D-14109 Berlin, Germany</t>
  </si>
  <si>
    <t>Humboldt University of Berlin; University of Wuppertal; University of Wuppertal; Helmholtz Association; Helmholtz-Zentrum fuer Materialien und Energie GmbH (HZB)</t>
  </si>
  <si>
    <t>Ligorio, G; List-Kratochvil, EJW (corresponding author), Humboldt Univ, Inst Chem, IRIS Adlershof, Inst Phys, Zum Grossgen Windkanal 2, D-12489 Berlin, Germany.;List-Kratochvil, EJW (corresponding author), Helmholtz Zentrum Berlin Mat &amp; Energie GmbH, Hahn Meitner Pl 1, D-14109 Berlin, Germany.</t>
  </si>
  <si>
    <t>giovanni.ligorio@hu-berlin.de; emil.list-kratochvil@hu-berlin.de</t>
  </si>
  <si>
    <t>Gärisch, Fabian/AAA-3135-2022; List-Kratochvil, Emil J.W./M-5312-2013; Scherf, Ullrich/G-1552-2012; Ligorio, Giovanni/I-6073-2016</t>
  </si>
  <si>
    <t>Gärisch, Fabian/0000-0002-1823-9285; List-Kratochvil, Emil J.W./0000-0001-9206-800X; Scherf, Ullrich/0000-0001-8368-4919; Ligorio, Giovanni/0000-0001-9277-6903</t>
  </si>
  <si>
    <t>Deutsche Forschungsgemeinschaft [182087777 - SFB 951]; HySPRINT Innovation Lab at Helmholtz-Zentrum Berlin; Projekt DEAL</t>
  </si>
  <si>
    <t>Deutsche Forschungsgemeinschaft(German Research Foundation (DFG)); HySPRINT Innovation Lab at Helmholtz-Zentrum Berlin; Projekt DEAL</t>
  </si>
  <si>
    <t>The authors thank Dr. F. Hermerschmidt for proof reading the paper. The authors gratefully acknowledge financial support by the Deutsche Forschungsgemeinschaft (Projektnummer 182087777 - SFB 951). This work was conducted in the framework of the Joint Lab GEN_FAB and was supported by the HySPRINT Innovation Lab at Helmholtz-Zentrum Berlin. Open access funding enabled and organized by Projekt DEAL.</t>
  </si>
  <si>
    <t>10.1002/aelm.202100866</t>
  </si>
  <si>
    <t>DEC 2021</t>
  </si>
  <si>
    <t>YX1DC</t>
  </si>
  <si>
    <t>Green Published</t>
  </si>
  <si>
    <t>WOS:000736098000001</t>
  </si>
  <si>
    <t>Cavassin, P; Holzer, I; Tsokkou, D; Bardagot, O; Réhault, J; Banerji, N</t>
  </si>
  <si>
    <t>Cavassin, Priscila; Holzer, Isabelle; Tsokkou, Demetra; Bardagot, Olivier; Rehault, Julien; Banerji, Natalie</t>
  </si>
  <si>
    <t>Electrochemical Doping in Ordered and Disordered Domains of Organic Mixed Ionic-Electronic Conductors</t>
  </si>
  <si>
    <t>electrochemical doping; morphology; organic mixed ionic-electronic conductors; polaron; bipolaron population dynamics; spectroelectrochemistry; terahertz conductivity</t>
  </si>
  <si>
    <t>CHARGE-TRANSPORT; POLYMER-FILMS; POLY(3-HEXYLTHIOPHENE); CONDUCTIVITY; TRANSISTORS; STATE; P3HT; POLY(3-ALKYLTHIOPHENES); POLYPYRROLE; POLARONS</t>
  </si>
  <si>
    <t>Conjugated polymers are increasingly used as organic mixed ionic-electronic conductors in electrochemical applications for neuromorphic computing, bioelectronics, and energy harvesting. The design of efficient electrochemical devices relies on large modulations of the polymer conductivity, fast doping/dedoping kinetics, and high ionic uptake. In this work, structure-property relations are established and control of these parameters by the co-existence of order and disorder in the phase morphology is demonstrated. Using in situ time-resolved spectroelectrochemistry, resonant Raman, and terahertz (THz) conductivity measurements, the electrochemical doping in the different morphological domains of poly(3-hexylthiophene) (P3HT) is investigated. The main finding is that bipolarons are found preferentially in disordered polymer regions, where they are formed faster and are thermodynamically more favored. On the other hand, polarons show a preference for ordered domains, leading to drastically different bipolaron/polaron ratios and doping/dedoping dynamics in the distinct regions. A significant enhancement of the electronic conductivity is evident when bipolarons start forming in the disordered regions, while the presence of bipolarons in the ordered regions is detrimental for transport. This study provides significant advances in the understanding of the impact of morphology on the electrochemical doping of conjugated polymers and the induced increase in conductivity.</t>
  </si>
  <si>
    <t>[Cavassin, Priscila; Holzer, Isabelle; Tsokkou, Demetra; Bardagot, Olivier; Rehault, Julien; Banerji, Natalie] Univ Bern, Dept Chem Biochem &amp; Pharmaceut Sci, Freiestr 3, CH-3012 Bern, Switzerland</t>
  </si>
  <si>
    <t>University of Bern</t>
  </si>
  <si>
    <t>Banerji, N (corresponding author), Univ Bern, Dept Chem Biochem &amp; Pharmaceut Sci, Freiestr 3, CH-3012 Bern, Switzerland.</t>
  </si>
  <si>
    <t>natalie.banerji@unibe.ch</t>
  </si>
  <si>
    <t>Bardagot, Olivier/AAW-7954-2020; Rehault, Julien/AID-6600-2022; Banerji, Natalie/N-7142-2015; Rehault, Julien/F-3076-2017</t>
  </si>
  <si>
    <t>Bardagot, Olivier/0000-0003-3306-7204; Cavassin, Priscila/0000-0003-0041-7765; Holzer, Isabelle/0000-0002-6294-9823; Rehault, Julien/0000-0002-6565-3016</t>
  </si>
  <si>
    <t>European Research Council (ERC) [714586]; University of Bern; Universitat Bern; European Research Council (ERC) [714586] Funding Source: European Research Council (ERC)</t>
  </si>
  <si>
    <t>European Research Council (ERC)(European Research Council (ERC)); University of Bern; Universitat Bern; European Research Council (ERC)(European Research Council (ERC))</t>
  </si>
  <si>
    <t>The authors are grateful to the European Research Council (ERC) for supporting this work with a Starting Grant (No. 714586, OSIRIS) and to the University of Bern for financial support, including open access funding. Open access funding provided by Universitat Bern.</t>
  </si>
  <si>
    <t>SEP</t>
  </si>
  <si>
    <t>10.1002/adma.202300308</t>
  </si>
  <si>
    <t>JUN 2023</t>
  </si>
  <si>
    <t>Q8DZ3</t>
  </si>
  <si>
    <t>WOS:001000540900001</t>
  </si>
  <si>
    <t>Lyu, D; Jin, YT; Magusin, PCMM; Sturniolo, S; Zhao, EW; Yamamoto, S; Keene, ST; Malliaras, GG; Grey, CP</t>
  </si>
  <si>
    <t>Lyu, Dongxun; Jin, Yanting; Magusin, Pieter C. M. M.; Sturniolo, Simone; Zhao, Evan Wenbo; Yamamoto, Shunsuke; Keene, Scott T.; Malliaras, George G.; Grey, Clare P.</t>
  </si>
  <si>
    <t>Operando NMR electrochemical gating studies of ion dynamics in PEDOT:PSS</t>
  </si>
  <si>
    <t>NATURE MATERIALS</t>
  </si>
  <si>
    <t>CONDUCTIVITY; SPECTRA</t>
  </si>
  <si>
    <t>Understanding charge-compensating interactions and ionic dynamics in organic mixed conductors can be challenging. Operando NMR spectroscopy is now used to quantify cation and water movement during doping/dedoping in mixed conductor films. Although organic mixed ionic-electronic conductors are widely proposed for use in bioelectronics, energy generation/storage and neuromorphic computing, our fundamental understanding of the charge-compensating interactions between the ionic and electronic carriers and the dynamics of ions remains poor, particularly for hydrated devices and on electrochemical cycling. Here we show that operando Na-23 and H-1 nuclear magnetic resonance (NMR) spectroscopy can quantify cation and water movement during the doping/dedoping of films comprising the widely used mixed conductor poly(3,4-ethylene dioxythiophene) poly(styrene sulfonate) (PEDOT:PSS). A distinct Na-23 quadrupolar splitting is observed due to the partial ordering of the PSS chains within the PEDOT:PSS-rich domains, with respect to the substrate. Operando Na-23 NMR studies reveal a close-to-linear correlation between the quadrupolar splitting and the charge stored, which is quantitatively explained by a model in which the holes on the PEDOT backbone are bound to the PSS SO3- groups; an increase in hole concentration during doping inversely correlates with the number of Na+ ions bound to the PSS chains within the PEDOT-rich ordered domains, leading to a decrease in ions within the ordered regions and a decrease in quadrupolar splitting. The Na+-to-electron coupling efficiency, measured via Na-23 NMR intensity changes, is close to 100% when using a 1 M NaCl electrolyte. Operando H-1 NMR spectroscopy confirms that the Na+ ions injected into/extracted from the wet films are hydrated. These findings shed light on the working principles of organic mixed conductors and demonstrate the utility of operando NMR spectroscopy in revealing structure-property relationships in electroactive polymers.</t>
  </si>
  <si>
    <t>[Lyu, Dongxun; Jin, Yanting; Magusin, Pieter C. M. M.; Zhao, Evan Wenbo; Grey, Clare P.] Univ Cambridge, Yusuf Hamied Dept Chem, Cambridge, England; [Sturniolo, Simone] Harwell Sci &amp; Innovat Campus, Sci &amp; Technol Facil Council, Didcot, England; [Yamamoto, Shunsuke; Keene, Scott T.; Malliaras, George G.] Univ Cambridge, Dept Engn, Elect Engn Div, Cambridge, England; [Keene, Scott T.] Univ Cambridge, Cavendish Lab, Cambridge, England; [Magusin, Pieter C. M. M.] HU Univ Appl Sci Utrecht, Inst Life Sci &amp; Chem, Utrecht, Netherlands; [Zhao, Evan Wenbo] Radboud Univ Nijmegen, Inst Mol &amp; Mat, Fac Sci, Magnet Resonance Res Ctr, Nijmegen, Netherlands; [Yamamoto, Shunsuke] Tohoku Univ, Grad Sch Engn, Sendai, Japan</t>
  </si>
  <si>
    <t>University of Cambridge; UK Research &amp; Innovation (UKRI); Science &amp; Technology Facilities Council (STFC); STFC Rutherford Appleton Laboratory; University of Cambridge; University of Cambridge; Radboud University Nijmegen; Tohoku University</t>
  </si>
  <si>
    <t>Grey, CP (corresponding author), Univ Cambridge, Yusuf Hamied Dept Chem, Cambridge, England.</t>
  </si>
  <si>
    <t>cpg27@cam.ac.uk</t>
  </si>
  <si>
    <t>Sturniolo, Simone/AAJ-8135-2020; Malliaras, George/HDM-2006-2022; Grey, Clare P/Q-8860-2017; Yamamoto, Shunsuke/H-1241-2013; Keene, Scott/ABC-5169-2021; Magusin, Pieter/F-5724-2016</t>
  </si>
  <si>
    <t>Sturniolo, Simone/0000-0003-4851-1144; Malliaras, George/0000-0002-4582-8501; Yamamoto, Shunsuke/0000-0002-6854-2477; Keene, Scott/0000-0002-6635-670X; Magusin, Pieter/0000-0003-1167-3764</t>
  </si>
  <si>
    <t>Cambridge Trust; China Scholarship Council; EPSRC [EP/M022501/1, EP/M009521/1]</t>
  </si>
  <si>
    <t>Cambridge Trust; China Scholarship Council(China Scholarship Council); EPSRC(UK Research &amp; Innovation (UKRI)Engineering &amp; Physical Sciences Research Council (EPSRC))</t>
  </si>
  <si>
    <t>We acknowledge the Cambridge Trust and the China Scholarship Council for funding (D.L. and Y.J.) and thank Z. Liu, Y. Yang, P. B. Groszewicz, D. M. Halat and Y. Zhou for helpful discussions and C. M. Proctor and A. Polyravas for advice concerning the PEDOT:PSS film preparation. D.L., Y.J. and C.P.G. acknowledge funding support from EPSRC under grant no. EP/M009521/1. We thank O. Pecher for assistance with the NMR hardware. S.S. acknowledges support from the CCP for NMR crystallography and EPSRC grant EP/M022501/1.</t>
  </si>
  <si>
    <t>1476-1122</t>
  </si>
  <si>
    <t>1476-4660</t>
  </si>
  <si>
    <t>NAT MATER</t>
  </si>
  <si>
    <t>Nat. Mater.</t>
  </si>
  <si>
    <t>JUN</t>
  </si>
  <si>
    <t>+</t>
  </si>
  <si>
    <t>10.1038/s41563-023-01524-1</t>
  </si>
  <si>
    <t>APR 2023</t>
  </si>
  <si>
    <t>Chemistry, Physical; Materials Science, Multidisciplinary; Physics, Applied; Physics, Condensed Matter</t>
  </si>
  <si>
    <t>Chemistry; Materials Science; Physics</t>
  </si>
  <si>
    <t>I1IF7</t>
  </si>
  <si>
    <t>WOS:000975989600003</t>
  </si>
  <si>
    <t>Harrington, GF; Kalaev, D; Yildiz, B; Sasaki, K; Perry, NH; Tuller, HL</t>
  </si>
  <si>
    <t>Harrington, George F.; Kalaev, Dmitri; Yildiz, Bilge; Sasaki, Kazunari; Perry, Nicola H.; Tuller, Harry L.</t>
  </si>
  <si>
    <t>Tailoring Nonstoichiometry and Mixed Ionic Electronic Conductivity in Pr0.1Ce0.9O2-δ/SrTiO3 Heterostructures</t>
  </si>
  <si>
    <t>mixed ionic electronic conductors; oxide heterointerfaces; electro-chemo-mechanics; multilayer heterostructures; ceria</t>
  </si>
  <si>
    <t>OXIDE THIN-FILMS; PR-DOPED CERIA; CHEMICAL CAPACITANCE; ELECTRICAL-CONDUCTIVITY; DEFECT CHEMISTRY; STRAIN; EXPANSION; TRANSPORT; PRXCE1-XO2-DELTA; STATES</t>
  </si>
  <si>
    <t>The oxygen deficiency or excess, as reflected in the nonstoichiometry of oxide films, plays a crucial role in their functional properties for applications such as micro solid oxide fuel cells, catalysis, sensors, ferroelectrics, and memristors. High concentrations of oxygen vacancies may be beneficial or detrimental according to the application, and hence there is interest in controlling the oxygen content of films without resorting to compositional changes. Here, we demonstrate that substantial changes in the nonstoichiometry of Pr0.1Ce0.9O2-delta/SrTiO3 (PCO), a model mixed ionic electronic conductor, can be achieved by fabricating multilayers with an inert material, SrTiO3(STO). We fabricated heterostructures using pulsed laser deposition, keeping the total thickness of PCO and STO constant while varying the number of layers and thickness of each individual layer, to probe the effects of the PCO/STO interfaces. Conductivity measurements as a function of oxygen partial pressure (PO2) and temperature showed a significant weakening of the PO2, dependence compared to bulk PCO, which scaled with the density of interfaces. We confirmed that this change was due to variations in nonstoichiometry, by optical transmission measurements, and show that the lower oxygen content is consistent with a decrease in the effective oxygen reduction enthalpy of PCO. These results exemplify the dramatic differences in properties between films and their bulk counterparts, achievable by interface engineering, and provide generalized insight into tailoring the properties of mixed ionic electronic conductors at the nanoscale.</t>
  </si>
  <si>
    <t>[Harrington, George F.; Sasaki, Kazunari] Kyushu Univ, C2RSC, Nishi Ku, 744 Motooka, Fukuoka, Fukuoka 8190395, Japan; [Harrington, George F.; Sasaki, Kazunari] Kyushu Univ, Next Generat Fuel Cell Res Ctr, Nishi Ku, 744 Motooka, Fukuoka, Fukuoka 8190395, Japan; [Harrington, George F.; Tuller, Harry L.] Kyushu Univ, I2CNER, Nishi Ku, 744 Motooka, Fukuoka, Fukuoka 8190395, Japan; [Harrington, George F.; Kalaev, Dmitri; Yildiz, Bilge; Perry, Nicola H.; Tuller, Harry L.] MIT, Dept Mat Sci &amp; Engn, 77 Massachusetts Ave, Cambridge, MA 02139 USA; [Yildiz, Bilge] MIT, Dept Nucl Sci &amp; Engn, 77 Massachusetts Ave, Cambridge, MA 02139 USA; [Perry, Nicola H.] Univ Illinois, Dept Mat Sci &amp; Engn, Urbana, IL 61801 USA; [Perry, Nicola H.] Univ Illinois, Mat Res Lab, Urbana, IL 61801 USA</t>
  </si>
  <si>
    <t>Kyushu University; Kyushu University; Kyushu University; Massachusetts Institute of Technology (MIT); Massachusetts Institute of Technology (MIT); University of Illinois System; University of Illinois Urbana-Champaign; University of Illinois System; University of Illinois Urbana-Champaign</t>
  </si>
  <si>
    <t>Harrington, GF (corresponding author), Kyushu Univ, C2RSC, Nishi Ku, 744 Motooka, Fukuoka, Fukuoka 8190395, Japan.;Harrington, GF (corresponding author), Kyushu Univ, Next Generat Fuel Cell Res Ctr, Nishi Ku, 744 Motooka, Fukuoka, Fukuoka 8190395, Japan.;Harrington, GF (corresponding author), Kyushu Univ, I2CNER, Nishi Ku, 744 Motooka, Fukuoka, Fukuoka 8190395, Japan.;Harrington, GF (corresponding author), MIT, Dept Mat Sci &amp; Engn, 77 Massachusetts Ave, Cambridge, MA 02139 USA.</t>
  </si>
  <si>
    <t>harrington.frederick.george.302@m.kyushu-u.ac.jp</t>
  </si>
  <si>
    <t>Yildiz, Bilge/AAA-8132-2020; Kalaev, Dmitri/ACT-3051-2022; Harrington, George/Q-5057-2018</t>
  </si>
  <si>
    <t>Sasaki, Kazunari/0000-0002-3174-9087; Perry, Nicola/0000-0002-7207-2113; Harrington, George/0000-0001-5641-3304; /0000-0002-2688-5666</t>
  </si>
  <si>
    <t>Kakenhi [JP18K13992]; Platform of Inter/Transdisciplinary Energy Research Support Program (Q-pit) at Kyushu University; Progress 100 program of Kyushu University - MEXT, Japan; International Institute for Carbon-Neutral Energy Research (WPI-I2CNER) - MEXT, Japan; Center of Innovation Science and Technology based Radical Innovation and Entrepreneurship Program (COI Program); Japan Science and Technology Agency (JST) [JPMJCE1318]; Department of Energy, Basic Energy Sciences [DE-SC0002633]</t>
  </si>
  <si>
    <t>Kakenhi(Ministry of Education, Culture, Sports, Science and Technology, Japan (MEXT)Japan Society for the Promotion of ScienceGrants-in-Aid for Scientific Research (KAKENHI)); Platform of Inter/Transdisciplinary Energy Research Support Program (Q-pit) at Kyushu University; Progress 100 program of Kyushu University - MEXT, Japan; International Institute for Carbon-Neutral Energy Research (WPI-I2CNER) - MEXT, Japan; Center of Innovation Science and Technology based Radical Innovation and Entrepreneurship Program (COI Program); Japan Science and Technology Agency (JST)(Japan Science &amp; Technology Agency (JST)); Department of Energy, Basic Energy Sciences(United States Department of Energy (DOE))</t>
  </si>
  <si>
    <t>G.F.H. gratefully acknowledges financial support from a Kakenhi Grant-in-Aid for Encouragement of Young Scientists (B) Award (no. JP18K13992) and the Platform of Inter/Transdisciplinary Energy Research Support Program (Q-pit) at Kyushu University. The authors are also grateful for support from the Progress 100 program of Kyushu University and the International Institute for Carbon-Neutral Energy Research (WPI-I2CNER), both supported by MEXT, Japan, and the Center of Innovation Science and Technology based Radical Innovation and Entrepreneurship Program (COI Program) and by the Japan Science and Technology Agency (JST) (grant no. JPMJCE1318). D.K., H.L.T, and B.Y. acknowledge support for their research from the Department of Energy, Basic Energy Sciences under award no. DE-SC0002633 (Chemomechanics of Far-From-Equilibrium Interfaces).</t>
  </si>
  <si>
    <t>SEP 25</t>
  </si>
  <si>
    <t>10.1021/acsami.9b08864</t>
  </si>
  <si>
    <t>JB1LV</t>
  </si>
  <si>
    <t>WOS:000488322900028</t>
  </si>
  <si>
    <t>Lim, H; Jang, HW; Lee, DK; Kim, I; Hwang, CS; Jeong, DS</t>
  </si>
  <si>
    <t>Lim, Hyungkwang; Jang, Ho Won; Lee, Doh-Kwon; Kim, Inho; Hwang, Cheol Seong; Jeong, Doo Seok</t>
  </si>
  <si>
    <t>Elastic resistance change and action potential generation of non-faradaic Pt/TiO2/Pt capacitors</t>
  </si>
  <si>
    <t>NANOSCALE</t>
  </si>
  <si>
    <t>RESISTIVE SWITCHING MEMORIES; LONG-TERM POTENTIATION; TITANIUM-DIOXIDE; OXYGEN VACANCIES; RUTILE TIO2; THIN-FILM; DEVICE; DIFFUSION; MEMRISTOR; SYNAPSE</t>
  </si>
  <si>
    <t>Electric current in the mixed ionic-electronic conductor TiO2 is hysteretic, i.e. history-dependent, and its use is versatile in electronic devices. Nowadays, biologically inspired, analogue-type computing systems, known as neuromorphic systems, are being actively investigated owing to their new and intriguing physical concepts. The realization of artificial synapses is important for constructing neuromorphic systems. In mammalians' brains, the plasticity of synapses between neighbouring nerve cells arises from action potential firing. Emulating action potential firing via inorganic systems has therefore become important in neuromorphic engineering. In this work, the current-voltage hysteresis of TiO2-based non-faradaic capacitors is investigated to primarily focus on the correlation between the blocking contact and the elasticity, i.e. non-plasticity, of the capacitors' resistance change, in experimental and theoretical methods. The similarity between the action potential firing behaviour in nerve cells and the elasticity of the non-faradaic capacitors is addressed.</t>
  </si>
  <si>
    <t>[Lim, Hyungkwang; Jang, Ho Won; Kim, Inho; Jeong, Doo Seok] Korea Inst Sci &amp; Technol, Elect Mat Res Ctr, Seoul 136791, South Korea; [Lee, Doh-Kwon] Korea Inst Sci &amp; Technol, Solar Cell Res Ctr, Seoul 136791, South Korea; [Lim, Hyungkwang; Hwang, Cheol Seong] Seoul Natl Univ, Sch Engn, Dept Mat Sci &amp; Engn, Seoul 151744, South Korea; [Lim, Hyungkwang; Hwang, Cheol Seong] Seoul Natl Univ, Sch Engn, Interuniv Semicond Res Ctr, Seoul 151744, South Korea</t>
  </si>
  <si>
    <t>Korea Institute of Science &amp; Technology (KIST); Korea Institute of Science &amp; Technology (KIST); Seoul National University (SNU); Seoul National University (SNU)</t>
  </si>
  <si>
    <t>Jeong, DS (corresponding author), Korea Inst Sci &amp; Technol, Elect Mat Res Ctr, Hwarangno 14 Gil 5, Seoul 136791, South Korea.</t>
  </si>
  <si>
    <t>dsjeong@kist.re.kr</t>
  </si>
  <si>
    <t>Hwang, Cheol Seong/C-8568-2009; Jang, Ho Won/D-9866-2011; Jeong, Doo Seok/Y-3664-2019</t>
  </si>
  <si>
    <t>Jang, Ho Won/0000-0002-6952-7359; Jeong, Doo Seok/0000-0001-7954-2213</t>
  </si>
  <si>
    <t>Korea Institute of Science and Technology [2V02820]; National Research Foundation of Korea (NRF) [2011K000610]</t>
  </si>
  <si>
    <t>D.S.J. acknowledges the Korea Institute of Science and Technology grant (grant no. 2V02820). C.S.H. acknowledges the support from the Converging Research Centre Program through the National Research Foundation of Korea (NRF) (2011K000610). The authors thank Professor Wei Lu from the University of Michigan for his fruitful comments.</t>
  </si>
  <si>
    <t>2040-3364</t>
  </si>
  <si>
    <t>2040-3372</t>
  </si>
  <si>
    <t>Nanoscale</t>
  </si>
  <si>
    <t>10.1039/c3nr02154h</t>
  </si>
  <si>
    <t>Chemistry, Multidisciplinary; Nanoscience &amp; Nanotechnology; Materials Science, Multidisciplinary; Physics, Applied</t>
  </si>
  <si>
    <t>172OW</t>
  </si>
  <si>
    <t>WOS:000321014900026</t>
  </si>
  <si>
    <t>Flagg, LQ; Bischak, CG; Quezada, RJ; Onorato, JW; Luscombe, CK; Ginger, DS</t>
  </si>
  <si>
    <t>Flagg, Lucas Q.; Bischak, Connor G.; Quezada, Ramsess J.; Onorato, Jonathan W.; Luscombe, Christine. K.; Ginger, David S.</t>
  </si>
  <si>
    <t>P-Type Electrochemical Doping Can Occur by Cation Expulsion in a High-Performing Polymer for Organic Electrochemical Transistors</t>
  </si>
  <si>
    <t>ACS MATERIALS LETTERS</t>
  </si>
  <si>
    <t>POLAR SIDE-CHAINS; ION-TRANSPORT; POLYPYRROLE; MECHANISM; DESIGN; PEDOT; MODE</t>
  </si>
  <si>
    <t>We investigate the mechanism of ion-dependent charge compensation during electrochemical oxidation (doping) of the model mixed ionic/electronic transporting polythiophene derivative poly(3-{[2-(2-methoxyethoxy)ethoxy]methyl}thiophene-2,5-diyl) (P3MEEMT). Using a combination of electrochemical quartz microbalance gravimetry and glow discharge optical emission spectroscopy, we show that charge compensation during polymer redox processes proceeds via a cation-dependent mechanism. For p-type polymer oxidation in certain electrolytes, charge compensation is achieved by both eventual injection of anions into the film, as well as initial expulsion of cations from the film. We compare doping mechanisms for a variety of electrolyte salts including potassium chloride, tetrabutylammonium chloride, potassium hexafluorophosphate (KPF6), and tetrabutylammonium hexafluorophosphate. For the electrolyte KPF6, both the cations and anions coexist in the water-swelled polymer even prior to application of electrical bias. Our data indicate that electrochemical doping (hole injection into the polymer and ionic charge compensation) proceeds via the following mechanism: (1) hydration of the neutral film by electrolyte (water, cations, anions), (2) cation (K+) expulsion from the film upon initial application of an oxidative bias, and (3) anion injection into the film at higher oxidation/doping levels (&gt;similar to 2 x 10(20)/cm(3)). Understanding the mechanism of charge compensation during the doping process should allow for the design of improved mixed ionic/electronic conductors for use in applications ranging from organic supercapacitors and redox flow batteries to bioelectronic sensors, thermoelectrics, and devices for neuromorphic computing.</t>
  </si>
  <si>
    <t>[Flagg, Lucas Q.; Bischak, Connor G.; Quezada, Ramsess J.; Ginger, David S.] Univ Washington, Dept Chem, Seattle, WA 98195 USA; [Luscombe, Christine. K.; Ginger, David S.] Univ Washington, Dept Mol Engn, Seattle, WA 98195 USA; [Onorato, Jonathan W.] Univ Washington, Dept Mat Sci &amp; Engn, Seattle, WA 98195 USA; [Luscombe, Christine. K.] Univ Washington, Dept Chem, Dept Mat Sci &amp; Engn, Seattle, WA 98195 USA</t>
  </si>
  <si>
    <t>University of Washington; University of Washington Seattle; University of Washington; University of Washington Seattle; University of Washington; University of Washington Seattle; University of Washington; University of Washington Seattle</t>
  </si>
  <si>
    <t>Ginger, DS (corresponding author), Univ Washington, Dept Chem, Seattle, WA 98195 USA.;Ginger, DS (corresponding author), Univ Washington, Dept Mol Engn, Seattle, WA 98195 USA.</t>
  </si>
  <si>
    <t>ginger@chem.washington.edu</t>
  </si>
  <si>
    <t>Luscombe, Christine/U-9771-2019; Bischak, Connor/ABG-8968-2021; Ginger, David S/C-4866-2011</t>
  </si>
  <si>
    <t>Luscombe, Christine/0000-0001-7456-1343; Bischak, Connor/0000-0002-3071-4069; Quezada, Ramsess/0000-0002-2212-8422; Onorato, Jonathan/0000-0003-1349-8277; Flagg, Lucas/0000-0002-2798-5650</t>
  </si>
  <si>
    <t>University of Washington; Pacific Northwest National Laboratory's Northwest Institute for Materials Physics, Chemistry, and Technology (NW IMPACT); NSF [CBET 1922259, DMREF 1629369]; Alvin L. and Verla R. Kwiram endowed fund at the University of Washington; National Science Foundation [ECC-1542101]; Molecular Engineering &amp; Sciences Institute; Clean Energy Institute; National Institutes of Health</t>
  </si>
  <si>
    <t>University of Washington(University of Washington); Pacific Northwest National Laboratory's Northwest Institute for Materials Physics, Chemistry, and Technology (NW IMPACT); NSF(National Science Foundation (NSF)); Alvin L. and Verla R. Kwiram endowed fund at the University of Washington; National Science Foundation(National Science Foundation (NSF)); Molecular Engineering &amp; Sciences Institute; Clean Energy Institute; National Institutes of Health(United States Department of Health &amp; Human ServicesNational Institutes of Health (NIH) - USA)</t>
  </si>
  <si>
    <t>This letter is based primarily on work supported by a seed award from the University of Washington and Pacific Northwest National Laboratory's Northwest Institute for Materials Physics, Chemistry, and Technology (NW IMPACT). C.G.B. is a Washington Research Foundation Postdoctoral Fellow. J.W.O. and C.K.L. thank NSF CBET 1922259 and NSF DMREF 1629369 for funding to synthesize the materials. We also gratefully acknowledge the Alvin L. and Verla R. Kwiram endowed fund at the University of Washington for supporting early stages of this research. Part of this work was conducted at the Molecular Analysis Facility, a National Nanotechnology Coordinated Infrastructure site at the University of Washington that is supported in part by the National Science Foundation (grant ECC-1542101), the University of Washington, the Molecular Engineering &amp; Sciences Institute, the Clean Energy Institute and the National Institutes of Health.</t>
  </si>
  <si>
    <t>2639-4979</t>
  </si>
  <si>
    <t>ACS MATER LETT</t>
  </si>
  <si>
    <t>ACS Mater. Lett.</t>
  </si>
  <si>
    <t>MAR 2</t>
  </si>
  <si>
    <t>10.1021/acsmaterialslett.9b00501</t>
  </si>
  <si>
    <t>LE0AR</t>
  </si>
  <si>
    <t>WOS:000526387200007</t>
  </si>
  <si>
    <t>Aoki, Y; Wiemann, C; Feyer, V; Kim, HS; Schneider, CM; Ill-Yoo, H; Martin, M</t>
  </si>
  <si>
    <t>Aoki, Yoshitaka; Wiemann, Carsten; Feyer, Vitaliy; Kim, Hong-Seok; Schneider, Claus Michael; Ill-Yoo, Han; Martin, Manfred</t>
  </si>
  <si>
    <t>Bulk mixed ion electron conduction in amorphous gallium oxide causes memristive behaviour</t>
  </si>
  <si>
    <t>SEMICONDUCTORS; TRANSITION; DEVICES</t>
  </si>
  <si>
    <t>In thin films of mixed ionic electronic conductors sandwiched by two ion-blocking electrodes, the homogeneous migration of ions and their polarization will modify the electronic carrier distribution across the conductor, thereby enabling homogeneous resistive switching. Here we report non-filamentary memristive switching based on the bulk oxide ion conductivity of amorphous GaOx (x similar to 1.1) thin films. We directly observe reversible enrichment and depletion of oxygen ions at the blocking electrodes responding to the bias polarity by using photoemission and transmission electron microscopies, thus proving that oxygen ion mobility at room temperature causes memristive behaviour. The shape of the hysteresis I-V curves is tunable by the bias history, ranging from narrow counter figure-eight loops to wide hysteresis, triangle loops as found in the mathematically derived memristor model. This dynamical behaviour can be attributed to the coupled ion drift and diffusion motion and the oxygen concentration profile acting as a state function of the memristor.</t>
  </si>
  <si>
    <t>[Aoki, Yoshitaka; Martin, Manfred] Rhein Westfal TH Aachen, Inst Phys Chem, D-52056 Aachen, Germany; [Aoki, Yoshitaka; Martin, Manfred] JARA FIT, D-52056 Aachen, Germany; [Wiemann, Carsten; Feyer, Vitaliy; Schneider, Claus Michael] Res Ctr Julich, Peter Grunberg Inst PGI 6, D-52425 Julich, Germany; [Wiemann, Carsten; Feyer, Vitaliy; Schneider, Claus Michael] Res Ctr Julich, JARA FIT, D-52425 Julich, Germany; [Kim, Hong-Seok; Ill-Yoo, Han; Martin, Manfred] Seoul Natl Univ, Dept Mat Sci &amp; Engn, Seoul 151744, South Korea; [Schneider, Claus Michael] Univ Duisburg Essen, Fak Phys, D-47048 Duisburg, Germany; [Schneider, Claus Michael] Univ Duisburg Essen, Ctr Nanointegrat Duisburg Essen CENIDE, D-47048 Duisburg, Germany</t>
  </si>
  <si>
    <t>RWTH Aachen University; Helmholtz Association; Research Center Julich; Helmholtz Association; Research Center Julich; Seoul National University (SNU); University of Duisburg Essen; University of Duisburg Essen</t>
  </si>
  <si>
    <t>Martin, M (corresponding author), Rhein Westfal TH Aachen, Inst Phys Chem, D-52056 Aachen, Germany.</t>
  </si>
  <si>
    <t>martin@rwth-aachen.de</t>
  </si>
  <si>
    <t>Schneider, Claus M/H-7453-2012; Aoki, Yoshitaka/Q-3411-2018; Martin, Manfred/V-3592-2017</t>
  </si>
  <si>
    <t>Schneider, Claus M/0000-0002-3920-6255; Martin, Manfred/0000-0001-9046-050X; Wiemann, Carsten/0000-0001-6621-3736; Feyer, Vitaliy/0000-0002-7104-5420</t>
  </si>
  <si>
    <t>Deutsche Forschungsgemeinschaft (DFG) [SFB 917]; Brain Korea 21 Program; Alexander von Humboldt Foundation</t>
  </si>
  <si>
    <t>Deutsche Forschungsgemeinschaft (DFG)(German Research Foundation (DFG)); Brain Korea 21 Program(Ministry of Education &amp; Human Resources Development (MOEHRD), Republic of Korea); Alexander von Humboldt Foundation(Alexander von Humboldt Foundation)</t>
  </si>
  <si>
    <t>Financial support by the Deutsche Forschungsgemeinschaft (DFG) within the SFB 917 'Nanoswitches' and by the Brain Korea 21 Program is gratefully acknowledged. Y.A. is grateful to the Alexander von Humboldt Foundation for a Humboldt fellowship. H.-S.K. is grateful to the WCU program for supporting his stay at the RWTH Aachen University.</t>
  </si>
  <si>
    <t>NATURE PUBLISHING GROUP</t>
  </si>
  <si>
    <t>LONDON</t>
  </si>
  <si>
    <t>MACMILLAN BUILDING, 4 CRINAN ST, LONDON N1 9XW, ENGLAND</t>
  </si>
  <si>
    <t>MAR</t>
  </si>
  <si>
    <t>10.1038/ncomms4473</t>
  </si>
  <si>
    <t>AE9CE</t>
  </si>
  <si>
    <t>Bronze</t>
  </si>
  <si>
    <t>WOS:000334300800002</t>
  </si>
  <si>
    <t>Zhang, WJ; Chen, Y; Xu, CJ; Lin, C; Tao, JM; Lin, YB; Li, JX; Kolosov, OV; Huang, ZG</t>
  </si>
  <si>
    <t>Zhang, Weijian; Chen, Yue; Xu, Chenjie; Lin, Chun; Tao, Jianming; Lin, Yingbin; Li, Jiaxin; V. Kolosov, Oleg; Huang, Zhigao</t>
  </si>
  <si>
    <t>Tunable electrical field-induced metal-insulator phase separation in LiCoO2 synaptic transistor operating in post-percolation region</t>
  </si>
  <si>
    <t>NANO ENERGY</t>
  </si>
  <si>
    <t>Synaptic transistor; Phase separation; Insulator-to-metal transition; LiCoO2</t>
  </si>
  <si>
    <t>OXYGEN VACANCIES; LITHIUM; ENERGY; TRANSITION; CONDUCTION; BATTERIES; DIFFUSION; KINETICS; SYSTEM; OXIDES</t>
  </si>
  <si>
    <t>While mixed ionic-electronic conductors with metal-insulator transition (MIT) are promising candidates for designing neuromorphic computing hardware, the fundamentals of resistive switching in these materials are yet to be well understood. This work studies the switching mechanism of the three-terminal nonvolatile redox transistor (NVRT) containing the LiCoO2 (LCO) channel layer with tunable preferred crystallographic orienta-tion. We used atomic force microscope nanotomography to reconstruct the 3D conductance map of NVRTs, that reveals the applied gate electric-field induces the MIT via reversible phase separation in the LCO channel layer, with the nonequilibrium thermodynamics analytical model providing validation to this mechanism. By operating in the post-percolation region, the memory properties can continuously adjust the conductance states of NVRTs. The percolation conductance mechanism via the metallic LCO phase ensures the exceptional linearity and reproducibility of conductance modulation, whereas the field-, rather than current-, induced transition results in the low energy consumption replicating key features of the living neural cells.</t>
  </si>
  <si>
    <t>[Zhang, Weijian; Chen, Yue; Xu, Chenjie; Lin, Chun; Tao, Jianming; Lin, Yingbin; Li, Jiaxin; Huang, Zhigao] Fujian Normal Univ, Coll Phys &amp; Energy, Fujian Prov Key Lab Quantum Manipulat &amp; New Energy, Fuzhou 350117, Peoples R China; [Zhang, Weijian; Tao, Jianming; Lin, Yingbin; Li, Jiaxin] Fujian Prov Engn Tech Res Ctr Solar Energy Convers, Fuzhou 350117, Peoples R China; [Zhang, Weijian; Xu, Chenjie; Lin, Chun; Huang, Zhigao] Fujian Prov Collaborat Innovat Ctr Adv High, Field Superconducting Mat &amp; Engn, Fuzhou 350117, Peoples R China; [Chen, Yue; V. Kolosov, Oleg] Univ Lancaster, Phys Dept, Lancaster LA1 4YB, England; [Chen, Yue; V. Kolosov, Oleg] Faraday Inst, Quad One,Harwell Sci &amp; Innovat Campus, Didcot OX11 0RA, England</t>
  </si>
  <si>
    <t>Fujian Normal University; Lancaster University</t>
  </si>
  <si>
    <t>Chen, Y; Huang, ZG (corresponding author), Fujian Normal Univ, Coll Phys &amp; Energy, Fujian Prov Key Lab Quantum Manipulat &amp; New Energy, Fuzhou 350117, Peoples R China.;Chen, Y; Kolosov, OV (corresponding author), Univ Lancaster, Phys Dept, Lancaster LA1 4YB, England.</t>
  </si>
  <si>
    <t>y.chen102@lancaster.ac.uk; o.kolosov@lancaster.ac.uk; zghuang@fjnu.edu.cn</t>
  </si>
  <si>
    <t>李, 嘉馨/IWM-4023-2023; Kolosov, Oleg V/D-3815-2013</t>
  </si>
  <si>
    <t>Kolosov, Oleg V/0000-0003-3278-9643; Chen, Yue/0000-0002-0463-4209; Zhang, Weijian/0009-0001-9192-9143</t>
  </si>
  <si>
    <t>Natural Science Foundations of China [61574037, 11344008, 11204038, 22179020]; Fujian Natural Science Foundation for Distinguished Young Scholars [2020J06042]; Foreign Science and Technology Cooperation Project of Fuzhou Science and Technology Bureau [2021-Y-086]; Industry-university Cooperation Project of Fujian Province [2020H06027]; Faraday Institution [FIRG018]; EU; EPSRC [EP/V00767X/1]</t>
  </si>
  <si>
    <t>Natural Science Foundations of China(National Natural Science Foundation of China (NSFC)); Fujian Natural Science Foundation for Distinguished Young Scholars; Foreign Science and Technology Cooperation Project of Fuzhou Science and Technology Bureau; Industry-university Cooperation Project of Fujian Province; Faraday Institution(The Faraday Institution); EU(European Union (EU)); EPSRC(UK Research &amp; Innovation (UKRI)Engineering &amp; Physical Sciences Research Council (EPSRC))</t>
  </si>
  <si>
    <t>The authors wish to acknowledge the financial support from the Natural Science Foundations of China (No. 61574037, 11344008, 11204038, 22179020) , Fujian Natural Science Foundation for Distinguished Young Scholars (No. 2020J06042) , Foreign Science and Technology Cooperation Project of Fuzhou Science and Technology Bureau (No. 2021-Y-086) , Industry-university Cooperation Project of Fujian Province (No. 2020H06027) , the Faraday Institution (grant number FIRG018) , EU Graphene Flagship Core 3 project and EPSRC project EP/V00767X/1. The authors are grateful to Bruker UK and Leica Micro- systems for the help with the advanced operation of the instrumentation and to Prof. Bryan Huey for the insight into the nanotomography methodology. We also thank Bing Liang for the XRD measurements, Prof. Anping Huang, Dr Y.H. Ji and Dr Q. Gao from Beihang University for sharing their laboratory for the measurements of the LTP and LTD curves.</t>
  </si>
  <si>
    <t>ELSEVIER</t>
  </si>
  <si>
    <t>AMSTERDAM</t>
  </si>
  <si>
    <t>RADARWEG 29, 1043 NX AMSTERDAM, NETHERLANDS</t>
  </si>
  <si>
    <t>2211-2855</t>
  </si>
  <si>
    <t>2211-3282</t>
  </si>
  <si>
    <t>Nano Energy</t>
  </si>
  <si>
    <t>APR</t>
  </si>
  <si>
    <t>10.1016/j.nanoen.2023.108199</t>
  </si>
  <si>
    <t>JAN 2023</t>
  </si>
  <si>
    <t>Chemistry, Physical; Nanoscience &amp; Nanotechnology; Materials Science, Multidisciplinary; Physics, Applied</t>
  </si>
  <si>
    <t>8N5YP</t>
  </si>
  <si>
    <t>Green Accepted</t>
  </si>
  <si>
    <t>WOS:000925226500001</t>
  </si>
  <si>
    <t>Lim, H; Kim, I; Kim, JS; Hwang, CS; Jeong, DS</t>
  </si>
  <si>
    <t>Lim, Hyungkwang; Kim, Inho; Kim, Jin-Sang; Hwang, Cheol Seong; Jeong, Doo Seok</t>
  </si>
  <si>
    <t>Short-term memory of TiO2-based electrochemical capacitors: empirical analysis with adoption of a sliding threshold</t>
  </si>
  <si>
    <t>NANOTECHNOLOGY</t>
  </si>
  <si>
    <t>NONSTOICHIOMETRIC TITANIUM-DIOXIDE; NEURAL NETWORKS; MEMRISTOR; SYNAPSE; POTENTIATION; SATURATION; TRANSISTOR; MECHANISM; TIO2-X; DEVICE</t>
  </si>
  <si>
    <t>Chemical synapses are important components of the large-scaled neural network in the hippocampus of the mammalian brain, and a change in their weight is thought to be in charge of learning and memory. Thus, the realization of artificial chemical synapses is of crucial importance in achieving artificial neural networks emulating the brain's functionalities to some extent. This kind of research is often referred to as neuromorphic engineering. In this study, we report short-term memory behaviours of electrochemical capacitors (ECs) utilizing TiO2 mixed ionic-electronic conductor and various reactive electrode materials e. g. Ti, Ni, and Cr. By experiments, it turned out that the potentiation behaviours did not represent unlimited growth of synaptic weight. Instead, the behaviours exhibited limited synaptic weight growth that can be understood by means of an empirical equation similar to the Bienenstock-Cooper-Munro rule, employing a sliding threshold. The observed potentiation behaviours were analysed using the empirical equation and the differences between the different ECs were parameterized.</t>
  </si>
  <si>
    <t>[Lim, Hyungkwang; Kim, Inho; Kim, Jin-Sang; Jeong, Doo Seok] Korea Inst Sci &amp; Technol, Elect Mat Res Ctr, Seoul 136791, South Korea; [Lim, Hyungkwang; Hwang, Cheol Seong] Seoul Natl Univ, Sch Engn, WCU Hybrid Mat Program, Dept Mat Sci &amp; Engn, Seoul 151744, South Korea; [Lim, Hyungkwang; Hwang, Cheol Seong] Seoul Natl Univ, Sch Engn, Interuniv Semicond Res Ctr, Seoul 151744, South Korea</t>
  </si>
  <si>
    <t>Korea Institute of Science &amp; Technology (KIST); Seoul National University (SNU); Seoul National University (SNU)</t>
  </si>
  <si>
    <t>Lim, H (corresponding author), Korea Inst Sci &amp; Technol, Elect Mat Res Ctr, Seoul 136791, South Korea.</t>
  </si>
  <si>
    <t>Hwang, Cheol Seong/C-8568-2009; Jeong, Doo Seok/Y-3664-2019</t>
  </si>
  <si>
    <t>Jeong, Doo Seok/0000-0001-7954-2213</t>
  </si>
  <si>
    <t>Korea Institute of Science and Technology [2V02820]</t>
  </si>
  <si>
    <t>Korea Institute of Science and Technology(Korea Institute of Science &amp; Technology (KIST))</t>
  </si>
  <si>
    <t>DSJ would like to acknowledge a research grant from the Korea Institute of Science and Technology (grant no. 2V02820).</t>
  </si>
  <si>
    <t>IOP PUBLISHING LTD</t>
  </si>
  <si>
    <t>0957-4484</t>
  </si>
  <si>
    <t>1361-6528</t>
  </si>
  <si>
    <t>Nanotechnology</t>
  </si>
  <si>
    <t>SEP 27</t>
  </si>
  <si>
    <t>10.1088/0957-4484/24/38/384005</t>
  </si>
  <si>
    <t>214NY</t>
  </si>
  <si>
    <t>WOS:000324141800008</t>
  </si>
  <si>
    <t>Munoz-Diaz, L; Rosa, AJ; Bou, A; Sanchez, RS; Romero, B; John, RA; Kovalenko, MV; Guerrero, A; Bisquert, J</t>
  </si>
  <si>
    <t>Munoz-Diaz, Laura; Rosa, Alvaro J.; Bou, Agustin; Sanchez, Rafael S.; Romero, Beatriz; John, Rohit Abraham; Kovalenko, Maksym V.; Guerrero, Antonio; Bisquert, Juan</t>
  </si>
  <si>
    <t>Inductive and Capacitive Hysteresis of Halide Perovskite Solar Cells and Memristors Under Illumination</t>
  </si>
  <si>
    <t>FRONTIERS IN ENERGY RESEARCH</t>
  </si>
  <si>
    <t>perovskite; memristor; inverted hysteresis; impedance spectroscopy; solar cell</t>
  </si>
  <si>
    <t>RECOMBINATION; DYE; VOLTAGE; DEVICES</t>
  </si>
  <si>
    <t>The current-voltage curves of memristors exhibit significant hysteresis effects of use for information storage and computing. Here, we provide a comparison of different devices based on MAPbI(3) perovskite with different contact configurations, from a 15% efficient solar cell to a pure memristor that lacks directional photocurrent. Current-voltage curves and impedance spectroscopy give insights into the different types of hysteresis, photocapacitance, and inductance present in halide perovskites. It is shown that both halide perovskite memristors and solar cells show a large inverted hysteresis effect at the forward bias that is related to the presence of a chemical inductor component in the equivalent circuit. Based on the results, we classify the observed response according to recombination current in devices with selective contacts, to voltage-activated single-carrier device conduction in devices with symmetric contacts. These findings serve to gain an understanding of the mechanism of memristor currents in mixed ionic-electronic conductors such as halide perovskites. We establish the link in the electrical response between solar cells and memristors.</t>
  </si>
  <si>
    <t>[Munoz-Diaz, Laura; Rosa, Alvaro J.; Bou, Agustin; Sanchez, Rafael S.; Guerrero, Antonio; Bisquert, Juan] Univ Jaume 1, Inst Adv Mat, Castellon De La Plana, Spain; [Munoz-Diaz, Laura; Romero, Beatriz] Univ Rey Juan Carlos, Elect Technol Area, Mostoles, Spain; [John, Rohit Abraham; Kovalenko, Maksym V.] Swiss Fed Inst Technol, Inst Inorgan Chem, Dept Chem &amp; Appl Biosci, Zurich, Switzerland; [John, Rohit Abraham; Kovalenko, Maksym V.] Empa Swiss Fed Labs Mat Sci &amp; Technol, Dubendorf, Switzerland</t>
  </si>
  <si>
    <t>Universitat Jaume I; Universidad Rey Juan Carlos; Swiss Federal Institutes of Technology Domain; ETH Zurich; Swiss Federal Institutes of Technology Domain; Swiss Federal Laboratories for Materials Science &amp; Technology (EMPA)</t>
  </si>
  <si>
    <t>Guerrero, A; Bisquert, J (corresponding author), Univ Jaume 1, Inst Adv Mat, Castellon De La Plana, Spain.</t>
  </si>
  <si>
    <t>aguerrer@uji.es; bisquert@uji.es</t>
  </si>
  <si>
    <t>Guerrero, Antonio/A-6692-2015; Kovalenko, Maksym V/B-6844-2008; Sánchez, Rafael S Sánchez/B-4574-2016; John, Rohit/C-4121-2014; Bisquert, Juan/O-2543-2013; Bou, Agustín/O-6729-2017; Romero Herrero, Beatriz/F-5993-2012</t>
  </si>
  <si>
    <t>Guerrero, Antonio/0000-0001-8602-1248; John, Rohit/0000-0002-1709-0386; Romero Herrero, Beatriz/0000-0002-1796-0011; Rosa, Alvaro Julian/0009-0002-9254-4920</t>
  </si>
  <si>
    <t>Generalitat Valenciana [PROMETEO/2020/028]; Ministerio de Ciencia e Innovacion of Spain [BES-2017-080351]; ETH Zurich Postdoctoral Fellowship scheme</t>
  </si>
  <si>
    <t>Generalitat Valenciana(Center for Forestry Research &amp; Experimentation (CIEF)); Ministerio de Ciencia e Innovacion of Spain(Spanish Government); ETH Zurich Postdoctoral Fellowship scheme</t>
  </si>
  <si>
    <t>The authors thank Generalitat Valenciana for the project PROMETEO/2020/028. A.B. acknowledges FPI studentship funding from Ministerio de Ciencia e Innovacion of Spain (BES-2017-080351). R.A.J. acknowledges the support from the ETH Zurich Postdoctoral Fellowship scheme.</t>
  </si>
  <si>
    <t>FRONTIERS MEDIA SA</t>
  </si>
  <si>
    <t>LAUSANNE</t>
  </si>
  <si>
    <t>AVENUE DU TRIBUNAL FEDERAL 34, LAUSANNE, CH-1015, SWITZERLAND</t>
  </si>
  <si>
    <t>2296-598X</t>
  </si>
  <si>
    <t>FRONT ENERGY RES</t>
  </si>
  <si>
    <t>Front. Energy Res.</t>
  </si>
  <si>
    <t>JUL 19</t>
  </si>
  <si>
    <t>10.3389/fenrg.2022.914115</t>
  </si>
  <si>
    <t>Energy &amp; Fuels</t>
  </si>
  <si>
    <t>3N7SX</t>
  </si>
  <si>
    <t>Green Published, gold</t>
  </si>
  <si>
    <t>WOS:000836347600001</t>
  </si>
  <si>
    <t>Morozovska, AN; Eliseev, EA; Varenyk, OV; Kim, Y; Strelcov, E; Tselev, A; Morozovsky, NV; Kalinin, SV</t>
  </si>
  <si>
    <t>Morozovska, Anna N.; Eliseev, Eugene A.; Varenyk, Olexandr V.; Kim, Yunseok; Strelcov, Evgheni; Tselev, Alexander; Morozovsky, Nicholas V.; Kalinin, Sergei V.</t>
  </si>
  <si>
    <t>Nonlinear space charge dynamics in mixed ionic-electronic conductors: Resistive switching and ferroelectric-like hysteresis of electromechanical response</t>
  </si>
  <si>
    <t>JOURNAL OF APPLIED PHYSICS</t>
  </si>
  <si>
    <t>INTERCALATION-INDUCED STRESS; PHASE-TRANSITION PATHWAYS; TRANSPORT; EVOLUTION; PARTICLE; DEVICES; MOTION; MODEL</t>
  </si>
  <si>
    <t>We performed self-consistent modelling of nonlinear electrotransport and electromechanical response of thin films of mixed ionic-electronic conductors (MIEC) allowing for steric effects of mobile charged defects (ions, protons, or vacancies), electron degeneration, and Vegard stresses. We establish correlations between the features of the nonlinear space-charge dynamics, current-voltage, and bending-voltage curves for different types of the film electrodes. A pronounced ferroelectric-like hysteresis of the bending-voltage loops and current maxima on the double hysteresis current-voltage loops appear for the electron-transport electrodes. The double hysteresis loop with pronounced humps indicates a memristor-type resistive switching. The switching occurs due to the strong nonlinear coupling between the electronic and ionic subsystems. A sharp meta-stable maximum of the electron density appears near one open electrode and moves to another one during the periodic change of applied voltage. Our results can explain the nonlinear nature and correlation of electrical and mechanical memory effects in thin MIEC films. The analytical expression proving that the electrically induced bending of MIEC films can be detected by interferometric methods is derived. (C) 2014 AIP Publishing LLC.</t>
  </si>
  <si>
    <t>[Morozovska, Anna N.; Morozovsky, Nicholas V.] NAS Ukraine, Inst Phys, UA-03028 Kiev, Ukraine; [Eliseev, Eugene A.] NAS Ukraine, Inst Problems Mat Sci, UA-03028 Kiev, Ukraine; [Varenyk, Olexandr V.] Taras Shevchenko Kyiv Natl Univ, Radiophys Fac 4, UA-03022 Kiev, Ukraine; [Kim, Yunseok] Sungkyunkwan Univ, Sch Adv Mat Sci &amp; Engn, Suwon 440746, South Korea; [Kim, Yunseok; Strelcov, Evgheni; Tselev, Alexander; Kalinin, Sergei V.] Oak Ridge Natl Lab, Ctr Nanophase Mat Sci, Oak Ridge, TN 37831 USA</t>
  </si>
  <si>
    <t>National Academy of Sciences Ukraine; Institute of Physics of the National Academy of Sciences of Ukraine; National Academy of Sciences Ukraine; G.S. Pisarenko Institute for Problems of Strength, National Academy of Sciences of Ukraine; Ministry of Education &amp; Science of Ukraine; Taras Shevchenko National University of Kyiv; Sungkyunkwan University (SKKU); United States Department of Energy (DOE); Oak Ridge National Laboratory; Center for Nanophase Materials Sciences</t>
  </si>
  <si>
    <t>Morozovska, AN (corresponding author), NAS Ukraine, Inst Phys, 46 Pr Nauki, UA-03028 Kiev, Ukraine.</t>
  </si>
  <si>
    <t>Kalinin, Sergei V/GQP-1812-2022; Morozovska, Anna/W-8385-2018; Tselev, Alexander/L-8579-2015; Strelcov, Evgheni/H-1654-2013; Kim, Yunseok/B-3689-2015; morozovsky, nicholas/X-3073-2018; Eliseev, Eugene/X-3013-2018</t>
  </si>
  <si>
    <t>Kalinin, Sergei V/0000-0001-5354-6152; Morozovska, Anna/0000-0002-8505-458X; Tselev, Alexander/0000-0002-0098-6696; morozovsky, nicholas/0000-0003-2937-4850; Eliseev, Eugene/0000-0001-8124-8857</t>
  </si>
  <si>
    <t>bilateral SFFR-NSF project (US National Science Foundation) [NSF-DMR-1210588]; bilateral SFFR-NSF project (State Fund of Fundamental of Fundamental Research of Ukraine) [UU48/002]; Center for Nanophase Materials Sciences, Oak Ridge National Laboratory [CNMS2013-293]; Office of Basic Energy Sciences, U.S. Department of Energy</t>
  </si>
  <si>
    <t>bilateral SFFR-NSF project (US National Science Foundation); bilateral SFFR-NSF project (State Fund of Fundamental of Fundamental Research of Ukraine); Center for Nanophase Materials Sciences, Oak Ridge National Laboratory; Office of Basic Energy Sciences, U.S. Department of Energy(United States Department of Energy (DOE))</t>
  </si>
  <si>
    <t>A.N.M. and E.A.E. are grateful to Professor Long-Qing Chen for useful remarks. A.N.M. and E. A. E. acknowledge the support via bilateral SFFR-NSF project (US National Science Foundation under NSF-DMR-1210588 and State Fund of Fundamental of Fundamental Research of Ukraine, Grant UU48/002). S. V. K., E. S., and A. T acknowledge the Center for Nanophase Materials Sciences, Oak Ridge National Laboratory, user agreement CNMS2013-293 and S. V. K. and A. T. acknowledges the Office of Basic Energy Sciences, U.S. Department of Energy.</t>
  </si>
  <si>
    <t>AIP Publishing</t>
  </si>
  <si>
    <t>MELVILLE</t>
  </si>
  <si>
    <t>1305 WALT WHITMAN RD, STE 300, MELVILLE, NY 11747-4501 USA</t>
  </si>
  <si>
    <t>0021-8979</t>
  </si>
  <si>
    <t>1089-7550</t>
  </si>
  <si>
    <t>J APPL PHYS</t>
  </si>
  <si>
    <t>J. Appl. Phys.</t>
  </si>
  <si>
    <t>AUG 14</t>
  </si>
  <si>
    <t>10.1063/1.4891346</t>
  </si>
  <si>
    <t>Physics, Applied</t>
  </si>
  <si>
    <t>Physics</t>
  </si>
  <si>
    <t>AO2TR</t>
  </si>
  <si>
    <t>WOS:000341179400086</t>
  </si>
  <si>
    <t>Maas, K; Villepreux, E; Cooper, D; Salas-Colera, E; Rubio-Zuazo, J; Castro, GR; Renault, O; Jimenez, C; Roussel, H; Mescot, X; Rafhay, Q; Boudard, M; Burriel, M</t>
  </si>
  <si>
    <t>Maas, Klaasjan; Villepreux, Edouard; Cooper, David; Salas-Colera, Eduardo; Rubio-Zuazo, Juan; Castro, German R.; Renault, Olivier; Jimenez, Carmen; Roussel, Herve; Mescot, Xavier; Rafhay, Quentin; Boudard, Michel; Burriel, Monica</t>
  </si>
  <si>
    <t>Tuning Memristivity by Varying the Oxygen Content in a Mixed Ionic-Electronic Conductor</t>
  </si>
  <si>
    <t>La2NiO4; memristive devices; mixed ionic electronic conductors; neuromorphic computing; valence-change memory</t>
  </si>
  <si>
    <t>LA2NIO4+DELTA; TRANSPORT; PEROVSKITE; DIFFUSION; INTERFACE; CRYSTAL; DEVICE</t>
  </si>
  <si>
    <t>The rising interest shown for adaptable electronics and brain-inspired neuromorphic hardware increases the need for new device architectures and functional materials to build such devices. The rational design of these memory components also benefits the comprehension and thus the control over the microscopic mechanisms at the origin of memristivity. In oxide-based valence-change memories, the control of the oxygen drift and diffusion kinetics is a key aspect in obtaining the gradual analog-type change in resistance required for artificial synapse applications. However, only a few devices are designed with this in mind, as they are commonly built around ionic insulating active materials. This shortcoming is addressed by using a mixed ionic-electronic conductor as functional memristive material. This work demonstrates how the oxygen content in La2NiO4+delta (L2NO4), tuned through post-annealing treatments, has a critical influence on the memory characteristics of L2NO4-based memristive devices. The presence of interstitial oxygen point defects in L2NO4 affects both its structure and electrical properties. High oxygen stoichiometry in the pristine state leads to an increased electrical conductivity, ultimately resulting in an improved memory window with highly multilevel, analog-type memory programing capabilities, desirable for analog computing and synaptic applications in particular.</t>
  </si>
  <si>
    <t>[Maas, Klaasjan; Jimenez, Carmen; Roussel, Herve; Boudard, Michel; Burriel, Monica] Univ Grenoble Alpes, Inst Engn, Grenoble INP, CNRS,LMGP, F-38000 Grenoble, France; [Villepreux, Edouard; Cooper, David; Renault, Olivier] Univ Grenoble Alpes, CEA, LETI, F-38000 Grenoble, France; [Salas-Colera, Eduardo; Rubio-Zuazo, Juan; Castro, German R.] ESRF, Spanish CRG BM25 SpLine Beamline, 71 Ave Martyrs, F-38000 Grenoble, France; [Salas-Colera, Eduardo; Rubio-Zuazo, Juan; Castro, German R.] CSIC, ICMM, E-28049 Madrid, Spain; [Mescot, Xavier; Rafhay, Quentin] Univ Grenoble Alpes, CNRS, IMEP, LAHC, F-38000 Grenoble, France</t>
  </si>
  <si>
    <t>Communaute Universite Grenoble Alpes; Institut National Polytechnique de Grenoble; Centre National de la Recherche Scientifique (CNRS); Universite Grenoble Alpes (UGA); CEA; Communaute Universite Grenoble Alpes; Universite Grenoble Alpes (UGA); European Synchrotron Radiation Facility (ESRF); Consejo Superior de Investigaciones Cientificas (CSIC); CSIC - Instituto de Ciencia de Materiales de Madrid (ICMM); Communaute Universite Grenoble Alpes; Institut National Polytechnique de Grenoble; Universite Grenoble Alpes (UGA); Centre National de la Recherche Scientifique (CNRS); Universite Savoie Mont Blanc</t>
  </si>
  <si>
    <t>Burriel, M (corresponding author), Univ Grenoble Alpes, Inst Engn, Grenoble INP, CNRS,LMGP, F-38000 Grenoble, France.</t>
  </si>
  <si>
    <t>monica.burriel@grenoble-inp.fr</t>
  </si>
  <si>
    <t>Salas Colera, Eduardo/E-2352-2011; Zuazo, Juan Rubio/M-3346-2014; Castro, German R/H-6679-2015; Burriel, Monica/H-1498-2012</t>
  </si>
  <si>
    <t>Salas Colera, Eduardo/0000-0001-7812-268X; Zuazo, Juan Rubio/0000-0003-0614-5334; Maas, Klaasjan/0000-0001-7639-8973; Burriel, Monica/0000-0002-7973-7421</t>
  </si>
  <si>
    <t>LabEx Minos [ANR-10-LABX-55-01]; ANR [ANR-14-ACHN-0012, ANR-15-CE24-0018]; MCIU; CSIC; [PIE 2010-6-OE-013]; Agence Nationale de la Recherche (ANR) [ANR-15-CE24-0018, ANR-14-ACHN-0012] Funding Source: Agence Nationale de la Recherche (ANR)</t>
  </si>
  <si>
    <t>LabEx Minos; ANR(Agence Nationale de la Recherche (ANR)); MCIU; CSIC; ; Agence Nationale de la Recherche (ANR)(Agence Nationale de la Recherche (ANR))</t>
  </si>
  <si>
    <t>This work was partially supported by the LabEx Minos ANR-10-LABX-55-01 and by two ANR funded projects MicroSwitch (ANR-14-ACHN-0012) and Alps Memories (ANR-15-CE24-0018). The authors acknowledge the European Synchrotron Radiation Facility (ESRF), the Spanish Ministry of Science, Innovation and Universities (MCIU), and the Spanish National Research Council (CSIC) for provision of synchrotron radiation facilities and the authors thank beamline staff for assistance in using beamline CRG BM25-SpLine. E.S.-C., J.R.-Z., and G.R.C. thank the MCIU and the CSIC for financially supporting this research project and the beamline operation under grant no. PIE 2010-6-OE-013. K. Momma and F. Izumi are kindly acknowledged for creating the VESTA[34] software (3D visualization of crystallographic structure).</t>
  </si>
  <si>
    <t>10.1002/adfm.201909942</t>
  </si>
  <si>
    <t>MAR 2020</t>
  </si>
  <si>
    <t>LJ6YT</t>
  </si>
  <si>
    <t>Green Submitted, Green Published</t>
  </si>
  <si>
    <t>WOS:000517147200001</t>
  </si>
  <si>
    <t>Keene, ST; Laulainen, JEM; Pandya, R; Moser, M; Schnedermann, C; Midgley, PA; McCulloch, I; Rao, AK; Malliaras, GG</t>
  </si>
  <si>
    <t>Keene, Scott T.; Laulainen, Joonatan E. M.; Pandya, Raj; Moser, Maximilian; Schnedermann, Christoph; Midgley, Paul A.; McCulloch, Iain; Rao, Akshay; Malliaras, George G.</t>
  </si>
  <si>
    <t>Hole-limited electrochemical doping in conjugated polymers</t>
  </si>
  <si>
    <t>ABSORPTION; TRANSISTORS; TRANSPORT</t>
  </si>
  <si>
    <t>Simultaneous transport and coupling of ionic and electronic charges is fundamental to electrochemical devices used in energy storage and conversion, neuromorphic computing and bioelectronics. While the mixed conductors enabling these technologies are widely used, the dynamic relationship between ionic and electronic transport is generally poorly understood, hindering the rational design of new materials. In semiconducting electrodes, electrochemical doping is assumed to be limited by motion of ions due to their large mass compared to electrons and/or holes. Here, we show that this basic assumption does not hold for conjugated polymer electrodes. Using operando optical microscopy, we reveal that electrochemical doping speeds in a state-of-the-art polythiophene can be limited by poor hole transport at low doping levels, leading to substantially slower switching speeds than expected. We show that the timescale of hole-limited doping can be controlled by the degree of microstructural heterogeneity, enabling the design of conjugated polymers with improved electrochemical performance. Electrochemical doping is assumed to be limited by ion motion due to large mass in mixed ionic-electronic conductors. Here, the authors reveal in a typical polythiophene that electrochemical doping speeds are limited by poor hole transport at low doping levels, leading to much slower switching speeds than expected.</t>
  </si>
  <si>
    <t>[Keene, Scott T.; Malliaras, George G.] Univ Cambridge, Dept Engn, Elect Engn Div, Cambridge, England; [Keene, Scott T.; Pandya, Raj; Schnedermann, Christoph; Rao, Akshay] Univ Cambridge, Cavendish Lab, Cambridge, England; [Laulainen, Joonatan E. M.; Midgley, Paul A.] Univ Cambridge, Dept Mat Sci &amp; Met, Cambridge, England; [Pandya, Raj] Sorbonne Univ, Univ PSL, Ecole Normale Super, Coll France,Lab Kastler Brossel, Paris, France; [Moser, Maximilian; McCulloch, Iain] Univ Oxford, Dept Chem, Oxford, England; [McCulloch, Iain] King Abdullah Univ Sci &amp; Technol, KAUST Solar Ctr, Thuwal, Saudi Arabia</t>
  </si>
  <si>
    <t>University of Cambridge; University of Cambridge; University of Cambridge; Universite PSL; College de France; Ecole Normale Superieure (ENS); Centre National de la Recherche Scientifique (CNRS); Sorbonne Universite; University of Oxford; King Abdullah University of Science &amp; Technology</t>
  </si>
  <si>
    <t>Keene, ST; Malliaras, GG (corresponding author), Univ Cambridge, Dept Engn, Elect Engn Div, Cambridge, England.;Keene, ST; Rao, AK (corresponding author), Univ Cambridge, Cavendish Lab, Cambridge, England.</t>
  </si>
  <si>
    <t>stk30@cam.ac.uk; ar525@cam.ac.uk; gm603@cam.ac.uk</t>
  </si>
  <si>
    <t>Keene, Scott/ABC-5169-2021; McCulloch, Iain/G-1486-2015; Malliaras, George/HDM-2006-2022</t>
  </si>
  <si>
    <t>Keene, Scott/0000-0002-6635-670X; McCulloch, Iain/0000-0002-6340-7217; Malliaras, George/0000-0002-4582-8501; Moser, Maximilian/0000-0002-3293-9309; Schnedermann, Christoph/0000-0002-2841-8586; Rao, Akshay/0000-0003-4261-0766</t>
  </si>
  <si>
    <t>European Union; Engineering and Physical Sciences Research Council (EPSRC) Doctoral Training Award; EPSRC Doctoral Prize Fellowship [101022365, 862474, 101007084, EP/R513180/1, EP/R008779/1]; Clare College, University of Cambridge [823717]; Royal Commission for the Exhibition of 1851; EPSRC, UK; EPSRC Project grant; European Research Council under the European Union [952911]; UKRI [EP/T026219/1, EP/W017091/1]; [758826]</t>
  </si>
  <si>
    <t>European Union(European Union (EU)); Engineering and Physical Sciences Research Council (EPSRC) Doctoral Training Award(UK Research &amp; Innovation (UKRI)Engineering &amp; Physical Sciences Research Council (EPSRC)); EPSRC Doctoral Prize Fellowship(UK Research &amp; Innovation (UKRI)Engineering &amp; Physical Sciences Research Council (EPSRC)); Clare College, University of Cambridge(University of Cambridge); Royal Commission for the Exhibition of 1851; EPSRC, UK(UK Research &amp; Innovation (UKRI)Engineering &amp; Physical Sciences Research Council (EPSRC)); EPSRC Project grant(UK Research &amp; Innovation (UKRI)Engineering &amp; Physical Sciences Research Council (EPSRC)); European Research Council under the European Union(European Research Council (ERC)); UKRI(UK Research &amp; Innovation (UKRI));</t>
  </si>
  <si>
    <t>S.T.K. gratefully acknowledges funding from the European Union's Horizon 2020 Research and Innovation Programme under the Marie Sklodowska-Curie grant agreement no. 101022365. S.T.K. also acknowledges a graphics processing unit donation from the Nvidia Academic Hardware Grant Program. J.E.M.L. acknowledges funding from the Engineering and Physical Sciences Research Council (EPSRC) Doctoral Training Award no. EP/R513180/1. R.P. acknowledges funding from an EPSRC Doctoral Prize Fellowship and Clare College, University of Cambridge. C.S. acknowledges financial support from the Royal Commission for the Exhibition of 1851. P.A.M. acknowledges financial support from the EPSRC, UK (grant no. EP/R008779/1), and funding from the European Union's Horizon 2020 Research and Innovation Programme (grant no. 823717, project ESTEEM3'). This research was funded in part by the European Union's Horizon 2020 Research and Innovation Programme under grant agreement no. 952911, project BOOSTER, grant agreement no. 862474, project RoLA-FLEX, and grant agreement no. 101007084 CITYSOLAR, as well as EPSRC Project grant nos. EP/T026219/1 and EP/W017091/1. A.R. acknowledges funding from the European Research Council under the European Union's Horizon 2020 Research and Innovation Programme (grant agreement no. 758826). I.M., A.R. and G.G.M. acknowledge support from the Engineering and Physical Sciences Research Council (UK) (grant no. EP/W017091/1). This work was funded by the UKRI. For the purpose of open access, the author has applied a Creative Commons Attribution (CC BY) licence to any Author Accepted Manuscript version arising.</t>
  </si>
  <si>
    <t>10.1038/s41563-023-01601-5</t>
  </si>
  <si>
    <t>Q5LB2</t>
  </si>
  <si>
    <t>Green Accepted, hybrid, Green Published</t>
  </si>
  <si>
    <t>WOS:001023431900003</t>
  </si>
  <si>
    <t>Farrow, T; Yang, N; Doria, S; Belianinov, A; Jesse, S; Arruda, TM; Balestrino, G; Kalinin, SV; Kumar, A</t>
  </si>
  <si>
    <t>Farrow, Tim; Yang, Nan; Doria, Sandra; Belianinov, Alex; Jesse, Stephen; Arruda, Thomas M.; Balestrino, Giuseppe; Kalinin, Sergei V.; Kumar, Amit</t>
  </si>
  <si>
    <t>Sub-nA spatially resolved conductivity profiling of surface and interface defects in ceria films</t>
  </si>
  <si>
    <t>APL MATERIALS</t>
  </si>
  <si>
    <t>IONIC-ELECTRONIC CONDUCTORS; CEO2 SINGLE-CRYSTALS; OXIDE THIN-FILMS; DOPED CERIA; ELECTRICAL-CONDUCTIVITY; TRANSPORT; DIFFUSION; SOLIDS; STRAIN</t>
  </si>
  <si>
    <t>Spatial variability of conductivity in ceria is explored using scanning probe microscopy with galvanostatic control. Ionically blocking electrodes are used to probe the conductivity under opposite polarities to reveal possible differences in the defect structure across a thin film of CeO2. Data suggest the existence of a large spatial inhomogeneity that could give rise to constant phase elements during standard electrochemical characterization, potentially affecting the overall conductivity of films on the macroscale. The approach discussed here can also be utilized for other mixed ionic electronic conductor systems including memristors and electroresistors, as well as physical systems such as ferroelectric tunneling barriers. (C) 2015 Author(s). All article content, except where otherwise noted, is licensed under a Creative Commons Attribution 3.0 Unported License.</t>
  </si>
  <si>
    <t>[Farrow, Tim; Kumar, Amit] Queens Univ Belfast, Sch Math &amp; Phys, Ctr Nanostruct Media, Belfast BT7 1NN, Antrim, North Ireland; [Yang, Nan] CNR SPIN, I-00166 Rome, Italy; [Yang, Nan] Univ Niccolo Cusano, Fac Engn, I-00166 Rome, Italy; [Doria, Sandra; Balestrino, Giuseppe] CNR SPIN, I-00133 Rome, Italy; [Doria, Sandra; Balestrino, Giuseppe] Univ Roma Tor Vergata, DICCI Dipartiment, I-00133 Rome, Italy; [Belianinov, Alex; Jesse, Stephen; Kalinin, Sergei V.] Oak Ridge Natl Lab, Ctr Nanophase Mat Sci, Oak Ridge, TN 37831 USA; [Arruda, Thomas M.] Salve Regina Univ, Dept Chem, Newport, RI 02840 USA</t>
  </si>
  <si>
    <t>Queens University Belfast; Consiglio Nazionale delle Ricerche (CNR); Istituto Superconduttori, Materiali e Dispositivi Innovativi (SPIN-CNR); Niccolo Cusano Online University; Consiglio Nazionale delle Ricerche (CNR); Istituto Superconduttori, Materiali e Dispositivi Innovativi (SPIN-CNR); University of Rome Tor Vergata; United States Department of Energy (DOE); Oak Ridge National Laboratory; Center for Nanophase Materials Sciences</t>
  </si>
  <si>
    <t>Farrow, T (corresponding author), Queens Univ Belfast, Sch Math &amp; Phys, Ctr Nanostruct Media, Belfast BT7 1NN, Antrim, North Ireland.</t>
  </si>
  <si>
    <t>a.kumar@qub.ac.uk</t>
  </si>
  <si>
    <t>Doria, Sandra/GZH-1872-2022; Jesse, Stephen/D-3975-2016; Kalinin, Sergei V/GQP-1812-2022; Arruda, Thomas/C-6134-2012; Kumar, Amit/C-9662-2012</t>
  </si>
  <si>
    <t>Doria, Sandra/0000-0002-9440-1643; Jesse, Stephen/0000-0002-1168-8483; Kalinin, Sergei V/0000-0001-5354-6152; Arruda, Thomas/0000-0002-6165-2024; Belianinov, Alex/0000-0002-3975-4112; Kumar, Amit/0000-0002-1194-5531</t>
  </si>
  <si>
    <t>Scientific User Facilities Division, U.S. Department of Energy; Royal Society [RG130604]; Engineering and Physical Sciences Research Council [EP/K502911/1, EP/M506400/1]</t>
  </si>
  <si>
    <t>Scientific User Facilities Division, U.S. Department of Energy(United States Department of Energy (DOE)); Royal Society(Royal Society); Engineering and Physical Sciences Research Council(UK Research &amp; Innovation (UKRI)Engineering &amp; Physical Sciences Research Council (EPSRC))</t>
  </si>
  <si>
    <t>Part of this research was conducted at the Center for Nanophase Materials Sciences, which is sponsored at Oak Ridge National Laboratory by the Scientific User Facilities Division, U.S. Department of Energy. A.K. acknowledges support from the Royal Society (No. RG130604). This work was also supported by the Engineering and Physical Sciences Research Council [grant number EP/K502911/1 and EP/M506400/1].</t>
  </si>
  <si>
    <t>AMER INST PHYSICS</t>
  </si>
  <si>
    <t>2166-532X</t>
  </si>
  <si>
    <t>APL MATER</t>
  </si>
  <si>
    <t>APL Mater.</t>
  </si>
  <si>
    <t>10.1063/1.4914943</t>
  </si>
  <si>
    <t>CF3LN</t>
  </si>
  <si>
    <t>Green Published, gold, Green Submitted</t>
  </si>
  <si>
    <t>WOS:000352450200007</t>
  </si>
  <si>
    <t>Morozovsky, NV</t>
  </si>
  <si>
    <t>Morozovsky, Nicholas, V</t>
  </si>
  <si>
    <t>Voltage controlled awakening of memristor-like dynamic current-voltage loops of ferroelectric triglycine sulfate</t>
  </si>
  <si>
    <t>APPLIED PHYSICS LETTERS</t>
  </si>
  <si>
    <t>SURFACE-LAYERS; POLARIZATION; RELAXATION; TRANSPORT; BEHAVIOR</t>
  </si>
  <si>
    <t>The hydrogen-bonded molecular ferroelectric crystal triglycine sulfate (TGS) is used for the study of polarization reversal features in the structure of mixed ionic-electronic conductor-on-ferroelectric type. The dynamic current-voltage (I-V) loops of thin TGS plates of polar (010) cut are investigated. The plates were covered with dissimilar electrodes on the opposite surfaces, vacuum-deposited Ag, and Ag-paste diluted with a water-ethanol mixture. After electroforming in the low-voltage vicinity of coercive voltage, a reversible transformation of the I-V loop shape occurs during further cycling: the loops' shape changes from the shape typical for nonlinear dielectrics to the one typical for memristive systems, and then to the shape typical for ferroelectrics (and vice versa) with a sequential increase (decrease) of drawing voltage amplitude. Such awakening and falling asleep of the memristor type I-V loops is apparently associated with a reversible electromigration and accumulation of charged species (e.g., protons), in the hydrated surface layer of TGS, as a component of electrochemical capacitor-on-ferroelectric structure. The observed transformation can be explained by considering the coupled ion transfer and polarization reversal under the applied voltage, when the swinging of the boundary of the built-in chemical inhomogeneity under conditions of linear and/or nonlinear dynamics of ion drift and ionic concentration polarization caused by charged species transfer take place. The revealed metamorphosis of I-V-loops provides insight into the functional possibilities of ferroelectric materials for the future development of memristive devices with a wide variety of applications.</t>
  </si>
  <si>
    <t>[Morozovsky, Nicholas, V] Natl Acad Sci Ukraine, Inst Phys, 46 Prospekt Nauky, UA-03028 Kiev, Ukraine</t>
  </si>
  <si>
    <t>National Academy of Sciences Ukraine; Institute of Physics of the National Academy of Sciences of Ukraine</t>
  </si>
  <si>
    <t>Morozovsky, NV (corresponding author), Natl Acad Sci Ukraine, Inst Phys, 46 Prospekt Nauky, UA-03028 Kiev, Ukraine.</t>
  </si>
  <si>
    <t>nicholas.v.morozovsky@gmail.com</t>
  </si>
  <si>
    <t>morozovsky, nicholas/X-3073-2018</t>
  </si>
  <si>
    <t>morozovsky, nicholas/0000-0003-2937-4850</t>
  </si>
  <si>
    <t>0003-6951</t>
  </si>
  <si>
    <t>1077-3118</t>
  </si>
  <si>
    <t>APPL PHYS LETT</t>
  </si>
  <si>
    <t>Appl. Phys. Lett.</t>
  </si>
  <si>
    <t>MAY 10</t>
  </si>
  <si>
    <t>10.1063/5.0048356</t>
  </si>
  <si>
    <t>SA1QV</t>
  </si>
  <si>
    <t>WOS:000649073600004</t>
  </si>
  <si>
    <t>Ji, XL; Wang, C; Lim, KG; Tan, CC; Chong, TC; Zhao, R</t>
  </si>
  <si>
    <t>Ji, Xinglong; Wang, Chao; Lim, Kian Guan; Tan, Chun Chia; Chong, Tow Chong; Zhao, Rong</t>
  </si>
  <si>
    <t>Tunable Resistive Switching Enabled by Malleable Redox Reaction in the Nano-Vacuum Gap</t>
  </si>
  <si>
    <t>nano-vacuum gap device; tunable resistive switching; malleable redox reaction; neuromorphic network; artificial synapse; artificial neuron</t>
  </si>
  <si>
    <t>MEMORY; DEVICE</t>
  </si>
  <si>
    <t>Neuromorphic computing has emerged as a highly promising alternative to conventional computing. The key to constructing a large-scale neural network in hardware for neuromorphic computing is to develop artificial neurons with leaky integrate-and-fire behavior and artificial synapses with synaptic plasticity using nanodevices. So far, these two basic computing elements have been built in separate devices using different materials and technologies, which poses a significant challenge to system design and manufacturing. In this work, we designed a resistive device embedded with an innovative nano-vacuum gap between a bottom electrode and a mixed-ionic-electronic-conductor (MIEC) layer. Through redox reaction on the MIEC surface, metallic filaments dynamically grew within the nano-vacuum gap. The nano-vacuum gap provided an additional control factor for controlling the evolution dynamics of metallic filaments by tuning the electron tunneling efficiency, in analogy to a pseudo-three-terminal device, resulting in tunable switching behavior in various forms from volatile to nonvolatile switching in a single device. Our device demonstrated cross-functions, in particular, tunable neuronal firing and synaptic plasticity on demand, providing seamless integration for building large-scale artificial neural networks for neuromorphic computing.</t>
  </si>
  <si>
    <t>[Ji, Xinglong; Wang, Chao; Lim, Kian Guan; Tan, Chun Chia; Chong, Tow Chong; Zhao, Rong] Singapore Univ Technol &amp; Design, Dept Engn Prod Design, 8 Somapah Rd, Singapore 487372, Singapore</t>
  </si>
  <si>
    <t>Singapore University of Technology &amp; Design</t>
  </si>
  <si>
    <t>Zhao, R (corresponding author), Singapore Univ Technol &amp; Design, Dept Engn Prod Design, 8 Somapah Rd, Singapore 487372, Singapore.</t>
  </si>
  <si>
    <t>zhao_rong@sutd.edu.sg</t>
  </si>
  <si>
    <t>Chong, Tow Chong/B-9822-2009; Yang, Yufei/JXX-6325-2024; Yang, yufei/KHW-2735-2024</t>
  </si>
  <si>
    <t>Ji, Xinglong/0000-0002-8116-7974</t>
  </si>
  <si>
    <t>Singapore Ministry of Education Academic Research Fund Tier 2 [MOE2016-T2-2-141]; A*STAR, Science and Engineering Research Council Public Sector Research Funding [1521200085]</t>
  </si>
  <si>
    <t>Singapore Ministry of Education Academic Research Fund Tier 2(Ministry of Education, Singapore); A*STAR, Science and Engineering Research Council Public Sector Research Funding</t>
  </si>
  <si>
    <t>This work is supported by Singapore Ministry of Education Academic Research Fund Tier 2 (grant number: MOE2016-T2-2-141) and A*STAR, Science and Engineering Research Council Public Sector Research Funding (grant number: 1521200085).</t>
  </si>
  <si>
    <t>JUN 12</t>
  </si>
  <si>
    <t>10.1021/acsami.9b02498</t>
  </si>
  <si>
    <t>ID7BD</t>
  </si>
  <si>
    <t>WOS:000471835800041</t>
  </si>
  <si>
    <t>Matrone, GM; van Doremaele, ERW; Surendran, A; Laswick, Z; Griggs, S; Ye, G; McCulloch, I; Santoro, F; Rivnay, J; van de Burgt, Y</t>
  </si>
  <si>
    <t>Matrone, Giovanni Maria; van Doremaele, Eveline R. W.; Surendran, Abhijith; Laswick, Zachary; Griggs, Sophie; Ye, Gang; McCulloch, Iain; Santoro, Francesca; Rivnay, Jonathan; van de Burgt, Yoeri</t>
  </si>
  <si>
    <t>A modular organic neuromorphic spiking circuit for retina-inspired sensory coding and neurotransmitter-mediated neural pathways</t>
  </si>
  <si>
    <t>BIOLOGY; NEURONS</t>
  </si>
  <si>
    <t>Signal communication mechanisms within the human body rely on the transmission and modulation of action potentials. Replicating the interdependent functions of receptors, neurons and synapses with organic artificial neurons and biohybrid synapses is an essential first step towards merging neuromorphic circuits and biological systems, crucial for computing at the biological interface. However, most organic neuromorphic systems are based on simple circuits which exhibit limited adaptability to both external and internal biological cues, and are restricted to emulate only specific the functions of an individual neuron/synapse. Here, we present a modular neuromorphic system which combines organic spiking neurons and biohybrid synapses to replicate a neural pathway. The spiking neuron mimics the sensory coding function of afferent neurons from light stimuli, while the neuromodulatory activity of interneurons is emulated by neurotransmitters-mediated biohybrid synapses. Combining these functions, we create a modular connection between multiple neurons to establish a pre-processing retinal pathway primitive. The distinctive interdependence in mixed ionic-electronic conductors emulates retinal pathway. Here, the authors develop a modular organic neuromorphic spiking circuit to replicate the interdependent functions of receptors, neurons and synapses that are chemically modulated by neurotransmitters.</t>
  </si>
  <si>
    <t>[Matrone, Giovanni Maria; van Doremaele, Eveline R. W.; van de Burgt, Yoeri] Eindhoven Univ Technol, Inst Complex Mol Syst, Microsyst, NL-5612AJ Eindhoven, Netherlands; [Matrone, Giovanni Maria; Surendran, Abhijith; Laswick, Zachary; Rivnay, Jonathan] Northwestern Univ, Dept Biomed Engn, Evanston, IL 60208 USA; [Griggs, Sophie; McCulloch, Iain] Univ Oxford, Dept Chem, Chem Res Lab, Oxford OX1, England; [Ye, Gang] Shenzhen Univ, Ctr Biomed Opt &amp; Photon CBOP, Key Lab Optoelect Devices &amp; Syst, Shenzhen 518060, Peoples R China; [Ye, Gang] Shenzhen Univ, Coll Phys &amp; Optoelect Engn, Key Lab Optoelect Devices &amp; Syst, Shenzhen 518060, Peoples R China; [McCulloch, Iain] King Abdullah Univ Sci &amp; Technol KAUST, KAUST Solar Ctr KSC, Thuwal 239556900, Saudi Arabia; [Santoro, Francesca] Ist Italiano Tecnol, Tissue Elect, I-80125 Naples, Italy; [Santoro, Francesca] Forschungszentrum Juelich, Inst Biol Informat Proc IBI Bioelect 3, D-52428 Julich, Germany; [Santoro, Francesca] Fac Elect Engn &amp; IT, Neuroelect Interfaces, RWTH Aachen, D-52074 Aachen, Germany</t>
  </si>
  <si>
    <t>Eindhoven University of Technology; Northwestern University; University of Oxford; Shenzhen University; Shenzhen University; King Abdullah University of Science &amp; Technology; Istituto Italiano di Tecnologia - IIT; Helmholtz Association; Research Center Julich</t>
  </si>
  <si>
    <t>Matrone, GM; van de Burgt, Y (corresponding author), Eindhoven Univ Technol, Inst Complex Mol Syst, Microsyst, NL-5612AJ Eindhoven, Netherlands.;Matrone, GM (corresponding author), Northwestern Univ, Dept Biomed Engn, Evanston, IL 60208 USA.</t>
  </si>
  <si>
    <t>giovanni.matrone@northwestern.edu; Y.B.v.d.Burgt@tue.nl</t>
  </si>
  <si>
    <t>Surendran, Abhijith/KWU-9198-2024; Rivnay, Jonathan/E-1420-2011; McCulloch, Iain/G-1486-2015</t>
  </si>
  <si>
    <t>Surendran, Abhijith/0009-0005-0477-0170; Ye, Gang/0000-0003-1266-0762; Rivnay, Jonathan/0000-0002-0602-6485; Van Doremaele, Eveline/0000-0001-9812-7680; Matrone, Giovanni Maria/0000-0002-1496-2425; McCulloch, Iain/0000-0002-6340-7217</t>
  </si>
  <si>
    <t>European Union's Horizon 2020 Research and Innovation Programme [802615]; European Union [952911, 862474, 101007084]; EPSRC [EP/T026219/1, EP/W017091/1]</t>
  </si>
  <si>
    <t>European Union's Horizon 2020 Research and Innovation Programme(Horizon 2020); European Union(European Union (EU)); EPSRC(UK Research &amp; Innovation (UKRI)Engineering &amp; Physical Sciences Research Council (EPSRC))</t>
  </si>
  <si>
    <t>E.R.W.D. and Y.v.d.B. acknowledge financial support from The European Union's Horizon 2020 Research and Innovation Programme, grant agreement no. 802615. This research was funded in part, by the European Union's Horizon 2020 research and innovation programme under grant agreement no952911, project BOOSTER, grant agreement no862474, project RoLA-FLEX and grant agreement no101007084 CITYSOLAR, as well as EPSRC Project EP/T026219/1 EP/W017091/1. We gratefully acknowledge Alberto Salleo as a source of inspiration for the spiking circuit approach. The authors thank Bastiaan de Jong and Lucio Cina of Cicci Research who helped with the design and implementation of the the custom post processing code for the Arkeo platform.</t>
  </si>
  <si>
    <t>APR 3</t>
  </si>
  <si>
    <t>10.1038/s41467-024-47226-3</t>
  </si>
  <si>
    <t>NA9U2</t>
  </si>
  <si>
    <t>WOS:001197842900014</t>
  </si>
  <si>
    <t>Inal, S; Malliaras, GG; Rivnay, J</t>
  </si>
  <si>
    <t>Inal, Sahika; Malliaras, George G.; Rivnay, Jonathan</t>
  </si>
  <si>
    <t>Benchmarking organic mixed conductors for transistors</t>
  </si>
  <si>
    <t>ELECTROCHEMICAL TRANSISTORS; CONJUGATED POLYMER; CHARGE-TRANSPORT; POLYANILINE; PEDOT; MODE</t>
  </si>
  <si>
    <t>Organic mixed conductors have garnered significant attention in applications from bioelectronics to energy storage/generation. Their implementation in organic transistors has led to enhanced biosensing, neuromorphic function, and specialized circuits. While a narrow class of conducting polymers continues to excel in these new applications, materials design efforts have accelerated as researchers target new functionality, processability, and improved performance/stability. Materials for organic electrochemical transistors (OECTs) require both efficient electronic transport and facile ion injection in order to sustain high capacity. In this work, we show that the product of the electronic mobility and volumetric charge storage capacity (mu C*) is the materials/system figure of merit; we use this framework to benchmark and compare the steady-state OECT performance of ten previously reported materials. This product can be independently verified and decoupled to guide materials design and processing. OECTs can therefore be used as a tool for understanding and designing new organic mixed conductors.</t>
  </si>
  <si>
    <t>[Inal, Sahika] KAUST, Biol &amp; Environm Sci &amp; Engn Div, Thuwal 239556900, Saudi Arabia; [Malliaras, George G.] Ecole Natl Super Mines, Dept Bioelect, CMP EMSE, MOC, F-13541 Gardanne, France; [Rivnay, Jonathan] Northwestern Univ, Dept Biomed Engn, Evanston, IL 60208 USA; [Rivnay, Jonathan] Northwestern Univ, Simpson Querrey Inst BioNanotechnol, Chicago, IL 60611 USA; [Malliaras, George G.] Univ Cambridge, Dept Engn, Elect Engn Div, 9 JJ Thomson Ave, Cambridge CB3 0FA, England</t>
  </si>
  <si>
    <t>King Abdullah University of Science &amp; Technology; IMT - Institut Mines-Telecom; Mines Saint-Etienne; Northwestern University; Northwestern University; University of Cambridge</t>
  </si>
  <si>
    <t>Rivnay, J (corresponding author), Northwestern Univ, Dept Biomed Engn, Evanston, IL 60208 USA.;Rivnay, J (corresponding author), Northwestern Univ, Simpson Querrey Inst BioNanotechnol, Chicago, IL 60611 USA.</t>
  </si>
  <si>
    <t>Inal, Sahika/AAU-4924-2020; Malliaras, George/HDM-2006-2022; Rivnay, Jonathan/S-8812-2017; Rivnay, Jonathan/L-9931-2017</t>
  </si>
  <si>
    <t>Inal, Sahika/0000-0002-1166-1512; Malliaras, George/0000-0002-4582-8501; Rivnay, Jonathan/0000-0002-0602-6485;</t>
  </si>
  <si>
    <t>NOV 24</t>
  </si>
  <si>
    <t>10.1038/s41467-017-01812-w</t>
  </si>
  <si>
    <t>FN8RI</t>
  </si>
  <si>
    <t>WOS:000416292800001</t>
  </si>
  <si>
    <t>Tjhe, DHL; Ren, XL; Jacobs, IE; D'Avino, G; Mustafa, TBE; Marsh, TG; Zhang, L; Fu, Y; Mansour, AE; Opitz, A; Huang, YX; Zhu, WJ; Unal, AH; Hoek, S; Lemaur, V; Quarti, C; He, Q; Lee, JK; McCulloch, I; Heeney, M; Koch, N; Grey, CP; Beljonne, D; Fratini, S; Sirringhaus, H</t>
  </si>
  <si>
    <t>Tjhe, Dionisius H. L.; Ren, Xinglong; Jacobs, Ian E.; D'Avino, Gabriele; Mustafa, Tarig B. E.; Marsh, Thomas G.; Zhang, Lu; Fu, Yao; Mansour, Ahmed E.; Opitz, Andreas; Huang, Yuxuan; Zhu, Wenjin; Unal, Ahmet Hamdi; Hoek, Sebastiaan; Lemaur, Vincent; Quarti, Claudio; He, Qiao; Lee, Jin-Kyun; McCulloch, Iain; Heeney, Martin; Koch, Norbert; Grey, Clare P.; Beljonne, David; Fratini, Simone; Sirringhaus, Henning</t>
  </si>
  <si>
    <t>Non-equilibrium transport in polymer mixed ionic-electronic conductors at ultrahigh charge densities</t>
  </si>
  <si>
    <t>CONDUCTIVITY; DYNAMICS; DISORDER</t>
  </si>
  <si>
    <t>Conducting polymers are mixed ionic-electronic conductors that are emerging candidates for neuromorphic computing, bioelectronics and thermoelectrics. However, fundamental aspects of their many-body correlated electron-ion transport physics remain poorly understood. Here we show that in p-type organic electrochemical transistors it is possible to remove all of the electrons from the valence band and even access deeper bands without degradation. By adding a second, field-effect gate electrode, additional electrons or holes can be injected at set doping states. Under conditions where the counterions are unable to equilibrate in response to field-induced changes in the electronic carrier density, we observe surprising, non-equilibrium transport signatures that provide unique insights into the interaction-driven formation of a frozen, soft Coulomb gap in the density of states. Our work identifies new strategies for substantially enhancing the transport properties of conducting polymers by exploiting non-equilibrium states in the coupled system of electronic charges and counterions. Mixed ionic-electronic transport in conducting polymers remains poorly understood. Here the authors observe non-equilibrium electronic transport when counterions are unable to equilibrate in response to gate-injected electronic carriers.</t>
  </si>
  <si>
    <t>[Tjhe, Dionisius H. L.; Ren, Xinglong; Jacobs, Ian E.; Mustafa, Tarig B. E.; Marsh, Thomas G.; Zhang, Lu; Huang, Yuxuan; Zhu, Wenjin; Unal, Ahmet Hamdi; Hoek, Sebastiaan; Sirringhaus, Henning] Univ Cambridge, Cavendish Lab, Cambridge, England; [D'Avino, Gabriele; Fratini, Simone] Grenoble Alpes Univ, Inst Neel, CNRS, Grenoble INP, Grenoble, France; [Mustafa, Tarig B. E.; Fu, Yao; Grey, Clare P.] Univ Cambridge, Dept Chem, Cambridge, England; [Mansour, Ahmed E.; Opitz, Andreas; Koch, Norbert] Humboldt Univ, Inst Phys, Berlin, Germany; [Mansour, Ahmed E.; Opitz, Andreas; Koch, Norbert] Humboldt Univ, Ctr Sci Mat Berlin, Berlin, Germany; [Mansour, Ahmed E.; Opitz, Andreas; Koch, Norbert] Helmholtz Zentrum Berlin Mat &amp; Energie, Berlin, Germany; [Lemaur, Vincent; Quarti, Claudio; Beljonne, David] Univ Mons, Lab Chem Novel Mat, Mons, Belgium; [He, Qiao; Heeney, Martin] Imperial Coll London, Dept Chem, London, England; [He, Qiao; Heeney, Martin] Imperial Coll London, Ctr Processable Elect, London, England; [Lee, Jin-Kyun] Inha Univ, Dept Polymer Sci &amp; Engn, Incheon, South Korea; [McCulloch, Iain] Univ Oxford, Dept Chem, Oxford, England</t>
  </si>
  <si>
    <t>University of Cambridge; Communaute Universite Grenoble Alpes; Universite Grenoble Alpes (UGA); Institut National Polytechnique de Grenoble; Centre National de la Recherche Scientifique (CNRS); University of Cambridge; Humboldt University of Berlin; Humboldt University of Berlin; Helmholtz Association; Helmholtz-Zentrum fuer Materialien und Energie GmbH (HZB); University of Mons; Imperial College London; Imperial College London; Inha University; University of Oxford</t>
  </si>
  <si>
    <t>Ren, XL; Jacobs, IE; Sirringhaus, H (corresponding author), Univ Cambridge, Cavendish Lab, Cambridge, England.;D'Avino, G (corresponding author), Grenoble Alpes Univ, Inst Neel, CNRS, Grenoble INP, Grenoble, France.</t>
  </si>
  <si>
    <t>xr216@cam.ac.uk; ij255@cam.ac.uk; gabriele.davino@neel.cnrs.fr; hs220@cam.ac.uk</t>
  </si>
  <si>
    <t>Jacobs, Ian/R-1990-2016; Opitz, Andreas/L-7700-2015</t>
  </si>
  <si>
    <t>Jacobs, Ian/0000-0002-1535-4608; Tjhe, Dionisius Hardjo Lukito/0000-0003-3994-1919; Opitz, Andreas/0000-0002-3214-8398</t>
  </si>
  <si>
    <t>EC | EU Framework Programme for Research and Innovation H2020 | H2020 Priority Excellent Science | H2020 European Research Council (H2020 Excellent Science - European Research Council) [101020872]; European Research Council [EP/W017091/1]; Engineering and Physical Sciences Research Council; Jardine Foundation; Cambridge Commonwealth, European and International Trust [URF/R1/231287]; Royal Society University Research Fellowship [EP/S022953/1]; EPSRC CDT in Nanoscience and Nanotechnology; Winton Programme for the Physics of Sustainability [RP/R1/201082]; Royal Society Research Professorship [ANR-21-CE24-0004-01]; French 'Agence Nationale de la Recherche' [964677, 2.5020.11]; European Commission Horizon 2020 Future and Emerging Technologies project MITICS</t>
  </si>
  <si>
    <t>EC | EU Framework Programme for Research and Innovation H2020 | H2020 Priority Excellent Science | H2020 European Research Council (H2020 Excellent Science - European Research Council)(European Research Council (ERC)); European Research Council(European Research Council (ERC)); Engineering and Physical Sciences Research Council(UK Research &amp; Innovation (UKRI)Engineering &amp; Physical Sciences Research Council (EPSRC)); Jardine Foundation; Cambridge Commonwealth, European and International Trust; Royal Society University Research Fellowship(Royal Society); EPSRC CDT in Nanoscience and Nanotechnology(UK Research &amp; Innovation (UKRI)Engineering &amp; Physical Sciences Research Council (EPSRC)); Winton Programme for the Physics of Sustainability; Royal Society Research Professorship(Royal Society); French 'Agence Nationale de la Recherche'(Agence Nationale de la Recherche (ANR)); European Commission Horizon 2020 Future and Emerging Technologies project MITICS</t>
  </si>
  <si>
    <t>We are grateful for the financial support from the European Research Council (Advanced Grant 101020872) and the Engineering and Physical Sciences Research Council (Programme Grant EP/W017091/1). We thank Diamond Light Source's Beamline I07: Surface and Interface Diffraction for GIWAXS beamtime (SI30708-1 and SI30349-1) and J. Rawle for technical support during these measurements. D.H.L.T. acknowledges generous funding from the Jardine Foundation and the Cambridge Commonwealth, European and International Trust for his PhD studies. I.E.J. acknowledges funding from a Royal Society University Research Fellowship (URF/R1/231287). T.B.E.M. thanks the EPSRC CDT in Nanoscience and Nanotechnology (EP/S022953/1) and W.Z. the Winton Programme for the Physics of Sustainability for PhD funding. H.S. and T.G.M. are grateful for support from a Royal Society Research Professorship (RP/R1/201082). The work in Grenoble has been supported by the French 'Agence Nationale de la Recherche', project RAPTORS (ANR-21-CE24-0004-01). The work in Mons is supported by the European Commission Horizon 2020 Future and Emerging Technologies project MITICS (964677). The computational resources in Mons are supported by the FNRS 'Consortium des Equipements de Calcul Intensif-CECI' program (grant no. 2.5020.11). C.Q. is an FNRS research associate and D.B. is an FNRS research director.DAS:The data underpinning this study are available from the University of Cambridge data repository at https://doi.org/10.17863/CAM.109880. Additional materials are available from the corresponding authors upon reasonable request.</t>
  </si>
  <si>
    <t>2024 JUL 26</t>
  </si>
  <si>
    <t>10.1038/s41563-024-01953-6</t>
  </si>
  <si>
    <t>JUL 2024</t>
  </si>
  <si>
    <t>ZR2D2</t>
  </si>
  <si>
    <t>WOS:001276947200002</t>
  </si>
  <si>
    <t>Nicolini, T; Surgailis, J; Savva, A; Scaccabarozzi, AD; Nakar, R; Thuau, D; Wantz, G; Richter, LJ; Dautel, O; Hadziioannou, G; Stingelin, N</t>
  </si>
  <si>
    <t>Nicolini, Tommaso; Surgailis, Jokubas; Savva, Achilleas; Scaccabarozzi, Alberto D.; Nakar, Rana; Thuau, Damien; Wantz, Guillaume; Richter, Lee J.; Dautel, Olivier; Hadziioannou, Georges; Stingelin, Natalie</t>
  </si>
  <si>
    <t>A Low-Swelling Polymeric Mixed Conductor Operating in Aqueous Electrolytes</t>
  </si>
  <si>
    <t>hydrophilic conjugated polymers; mixed conduction; organic electrochemical transistors; poly(3‐ (6‐ hydroxy)hexylthiophene)</t>
  </si>
  <si>
    <t>TRANSISTORS; PERFORMANCE; MODE</t>
  </si>
  <si>
    <t>Organic mixed conductors find use in batteries, bioelectronics technologies, neuromorphic computing, and sensing. While great progress has been achieved, polymer-based mixed conductors frequently experience significant volumetric changes during ion uptake/rejection, i.e., during doping/de-doping and charging/discharging. Although ion dynamics may be enhanced in expanded networks, these volumetric changes can have undesirable consequences, e.g., negatively affecting hole/electron conduction and severely shortening device lifetime. Here, the authors present a new material poly[3-(6-hydroxy)hexylthiophene] (P3HHT) that is able to transport ions and electrons/holes, as tested in electrochemical absorption spectroscopy and organic electrochemical transistors, and that exhibits low swelling, attributed to the hydroxylated alkyl side-chain functionalization. P3HHT displays a thickness change upon passive swelling of only +2.5%, compared to +90% observed for the ubiquitous poly(3,4-ethylenedioxythiophene):polystyrene sulfonate, and +10 to +15% for polymers such as poly(2-(3,3 '-bis(2-(2-(2-methoxyethoxy)ethoxy)ethoxy)-[2,2 '-bithiophen]-5-yl)thieno[3,2-b]thiophene) (p[g2T-TT]). Applying a bias pulse during swelling, this discrepancy becomes even more pronounced, with the thickness of P3HHT films changing by &lt;10% while that of p(g2T-TT) structures increases by +75 to +80%. Importantly, the initial P3HHT film thickness is essentially restored after de-doping while p(g2T-TT) remains substantially swollen. The authors, thus, expand the materials-design toolbox for the creation of low-swelling soft mixed conductors with tailored properties and applications in bioelectronics and beyond.</t>
  </si>
  <si>
    <t>[Nicolini, Tommaso] Univ Bordeaux, CNRS Bordeaux, ENSCBP, Inst Sci Mol UMR 5255,INP, 16 Ave Pey Berland, F-33607 Pessac, France; [Surgailis, Jokubas] King Abdullah Univ Sci &amp; Technol, Organ Bioelect Lab, Thuwal 23955, Saudi Arabia; [Savva, Achilleas] Univ Cambridge, Dept Chem Engn &amp; Biotechnol, Philippa Fawcett Dr, Cambridge CB3 0AS, England; [Scaccabarozzi, Alberto D.] King Abdullah Univ Sci &amp; Technol, KAUST Solar Ctr, Thuwal 23955, Saudi Arabia; [Nakar, Rana; Dautel, Olivier] Charles Gerhardt Inst Montpellier, UR 5253 CNRS UM ENSCM, F-34296 Montpellier, France; [Thuau, Damien; Wantz, Guillaume] Univ Bordeaux, CNRS Bordeaux, Lab Integrat Mat Syst UMR 5218, INP,ENSCBP, 16 Ave Pey Berland, F-33607 Pessac, France; [Richter, Lee J.] NIST, Mat Measurement Lab, Gaithersburg, MD 20899 USA; [Nicolini, Tommaso; Hadziioannou, Georges; Stingelin, Natalie] Univ Bordeaux, CNRS Bordeaux, Lab Chim Polymeres Organ UMR 5629, INP ENSCBP, Allee Geoffroy St Hilaire, F-33615 Pessac, France; [Stingelin, Natalie] Georgia Inst Technol, Sch Mat Sci &amp; Engn, 901 Atlantic Dr, Atlanta, GA 30318 USA; [Stingelin, Natalie] Georgia Inst Technol, Sch Chem &amp; Biomol Engn, 901 Atlantic Dr, Atlanta, GA 30318 USA</t>
  </si>
  <si>
    <t>Centre National de la Recherche Scientifique (CNRS); CNRS - Institute of Chemistry (INC); Universite de Bordeaux; CNRS - Institute of Physics (INP); King Abdullah University of Science &amp; Technology; University of Cambridge; King Abdullah University of Science &amp; Technology; Centre National de la Recherche Scientifique (CNRS); CNRS - Institute of Physics (INP); Universite de Bordeaux; National Institute of Standards &amp; Technology (NIST) - USA; Universite de Bordeaux; Centre National de la Recherche Scientifique (CNRS); University System of Georgia; Georgia Institute of Technology; University System of Georgia; Georgia Institute of Technology</t>
  </si>
  <si>
    <t>Nicolini, T (corresponding author), Univ Bordeaux, CNRS Bordeaux, ENSCBP, Inst Sci Mol UMR 5255,INP, 16 Ave Pey Berland, F-33607 Pessac, France.;Nicolini, T; Stingelin, N (corresponding author), Univ Bordeaux, CNRS Bordeaux, Lab Chim Polymeres Organ UMR 5629, INP ENSCBP, Allee Geoffroy St Hilaire, F-33615 Pessac, France.;Stingelin, N (corresponding author), Georgia Inst Technol, Sch Mat Sci &amp; Engn, 901 Atlantic Dr, Atlanta, GA 30318 USA.;Stingelin, N (corresponding author), Georgia Inst Technol, Sch Chem &amp; Biomol Engn, 901 Atlantic Dr, Atlanta, GA 30318 USA.</t>
  </si>
  <si>
    <t>tommaso.nicolini@enscbp.fr; natalie.stingelin@gatech.edu</t>
  </si>
  <si>
    <t>Savva, Achilleas/HKV-1122-2023; Wantz, Guillaume/F-5295-2016; Dautel, Olivier/JNR-9533-2023; Thuau, Damien/GZM-7764-2022; Scaccabarozzi, Alberto/AAZ-5913-2020; Hadziioannou, Georges/B-3904-2014; Richter, Lee J/N-7730-2016; Stingelin, Natalie/D-6745-2016; Nicolini, Tommaso/U-3397-2018</t>
  </si>
  <si>
    <t>Scaccabarozzi, Alberto/0000-0002-7096-4214; Hadziioannou, Georges/0000-0002-7377-6040; Stingelin, Natalie/0000-0002-1414-4545; Nicolini, Tommaso/0000-0002-9218-4702; Thuau, Damien/0000-0001-6956-2210</t>
  </si>
  <si>
    <t>IONBIKE RISE project from the European Union's Horizon 2020 research and innovation programme under the Horizon 2020 RISE Marie Skodowska-Curie grant [823989]; MARBLE project (IdEX); MAPLE project (Institut Carnot Chimie Balard Cirimat); U.S. DOE Office of Science Facilities, at Brookhaven National Laboratory [DE-SC0012704]; Equipex ELORPrintTec [ANR-10-EQPX-28-01]; French state's Initiative d'Excellence IdEx [ANR-10-IDEX-003-02]</t>
  </si>
  <si>
    <t>IONBIKE RISE project from the European Union's Horizon 2020 research and innovation programme under the Horizon 2020 RISE Marie Skodowska-Curie grant; MARBLE project (IdEX); MAPLE project (Institut Carnot Chimie Balard Cirimat); U.S. DOE Office of Science Facilities, at Brookhaven National Laboratory(United States Department of Energy (DOE)); Equipex ELORPrintTec; French state's Initiative d'Excellence IdEx</t>
  </si>
  <si>
    <t>The authors thank Jonathan Rivnay and Sahika Inal for highly fruitful discussion and preliminary OECT measurements. T.N., G.H., and N.S. are grateful for the financial support provided by the IONBIKE RISE project, which has received funding from the European Union's Horizon 2020 research and innovation programme under the Horizon 2020 RISE Marie Skodowska-Curie grant agreement No. 823989. T.N., G.H., and N.S. also acknowledge funding from the MARBLE project (IdEX). O.D. acknowledges funding from the MAPLE project (Institut Carnot Chimie Balard Cirimat). L.J.R. and T.N. thank NSLS-II for the access to the CMS 11-BM beamline of the Brookhaven National Laboratory, NY, USA which is a U.S. DOE Office of Science Facilities, at Brookhaven National Laboratory under Contract No. DE-SC0012704. This work was performed within the framework of the Equipex ELORPrintTec ANR-10-EQPX-28-01 with the help of the French state's Initiative d'Excellence IdEx ANR-10-IDEX-003-02.</t>
  </si>
  <si>
    <t>JAN</t>
  </si>
  <si>
    <t>10.1002/adma.202005723</t>
  </si>
  <si>
    <t>NOV 2020</t>
  </si>
  <si>
    <t>PX2ET</t>
  </si>
  <si>
    <t>Green Submitted, Bronze</t>
  </si>
  <si>
    <t>WOS:000594063300001</t>
  </si>
  <si>
    <t>Zhang, Y; Paulsen, BD; Schafer, EA; Zeng, QM; Yu, F; Yang, L; Xue, Y; Rivnay, J; Zhao, N</t>
  </si>
  <si>
    <t>Zhang, Yu; Paulsen, Bryan D.; Schafer, Emily A.; Zeng, Qiming; Yu, Fei; Yang, Li; Xue, Yan; Rivnay, Jonathan; Zhao, Ni</t>
  </si>
  <si>
    <t>Combined Optical, Gravimetric, and Electrical Operando Investigation of Structural Variations in Polymeric Mixed Conductors</t>
  </si>
  <si>
    <t>charge transports; ion injections; polymeric mixed conductors; structure variations; water swelling</t>
  </si>
  <si>
    <t>ORGANIC TRANSISTORS; PERFORMANCE</t>
  </si>
  <si>
    <t>Bioelectronics based on organic mixed conductors offers tremendous application potential in biological interfacing, drug delivery systems, and neuromorphic devices. The ion injection and water swelling upon electrochemical switching can significantly change the molecular packing of polymeric mixed conductors and thus influence the device performance. Herein, we quantify ion and water injection, and analyze the change of microscopic molecular packing of typical polymeric mixed conducting materials, namely poly(3,4-ethylenedioxythiophene) doped with poly(styrene sulfonate) (PEDOT:PSS) and poly(2-(3,3 '-bis(2-(2-(2-methoxyethoxy)ethoxy) ethoxy)-[2,2 '-bithiophen]-5-yl)thieno[3,2-b]thiophene) (p(g2T-TT)), by integrating electrochemical quartz crystal microbalance with dissipation monitoring, in situ charge accumulation spectroscopy, and electrical current-voltage measurement. The penetration of ions and water can lead to viscous and disordered microstructures in organic mixed conductors and the water uptake property plays a more dominant role in morphological disruption compared with ion uptake is demonstrated. This study demonstrates the potential application of the combined optical, gravimetric, and electrical operando platform in evaluating the structural kinetics of organic mixed conductors and highlights the importance of concertedly tuning the hydration process, structural integrity, and charge transport properties of organic mixed conductors in order to achieve high performance and stable bioelectronic devices.</t>
  </si>
  <si>
    <t>[Zhang, Yu; Zeng, Qiming; Yu, Fei; Yang, Li; Xue, Yan] Shenzhen Polytech, Sch Integrated Circuits, Shenzhen 518055, Peoples R China; [Paulsen, Bryan D.; Schafer, Emily A.; Rivnay, Jonathan] Northwestern Univ, Dept Biomed Engn, Evanston, IL 60208 USA; [Rivnay, Jonathan] Northwestern Univ, Simpson Querrey Inst, Chicago, IL 60611 USA; [Zhang, Yu; Zhao, Ni] Chinese Univ Hong Kong, Dept Elect Engn, Hong Kong 999077, Peoples R China</t>
  </si>
  <si>
    <t>Shenzhen Polytechnic University; Northwestern University; Northwestern University; Chinese University of Hong Kong</t>
  </si>
  <si>
    <t>Rivnay, J (corresponding author), Northwestern Univ, Dept Biomed Engn, Evanston, IL 60208 USA.;Rivnay, J (corresponding author), Northwestern Univ, Simpson Querrey Inst, Chicago, IL 60611 USA.;Zhao, N (corresponding author), Chinese Univ Hong Kong, Dept Elect Engn, Hong Kong 999077, Peoples R China.</t>
  </si>
  <si>
    <t>jrivnay@northwestern.edu; nzhao@ee.cuhk.edu.hk</t>
  </si>
  <si>
    <t>Ni, Zhao/AFL-4127-2022; Rivnay, Jonathan/S-8812-2017</t>
  </si>
  <si>
    <t>Ni, Zhao/0000-0002-1536-8516; Rivnay, Jonathan/0000-0002-0602-6485; Paulsen, Bryan/0000-0002-0923-8475</t>
  </si>
  <si>
    <t>Research Grant Council of Hong Kong [CUHK14218716]; Shenzhen Science and Technology Program [RCBS20210609103648040]; National Science Foundation; NSF [DMR-1751308]</t>
  </si>
  <si>
    <t>Research Grant Council of Hong Kong(Hong Kong Research Grants Council); Shenzhen Science and Technology Program; National Science Foundation(National Science Foundation (NSF)); NSF(National Science Foundation (NSF))</t>
  </si>
  <si>
    <t>This study was supported by funding from the Research Grant Council of Hong Kong (grant no. CUHK14218716). Y.Z. gratefully acknowledges support from the Shenzhen Science and Technology Program (grant no. RCBS20210609103648040) and Lihu Elite Project No. LHRC20220403b. B.P. and J.R. gratefully acknowledge support from the National Science Foundation grant no. NSF DMR-1751308.</t>
  </si>
  <si>
    <t>10.1002/adfm.202214380</t>
  </si>
  <si>
    <t>FEB 2023</t>
  </si>
  <si>
    <t>E3FL1</t>
  </si>
  <si>
    <t>WOS:000939619300001</t>
  </si>
  <si>
    <t>Zhao, C; Yang, JT; Ma, W</t>
  </si>
  <si>
    <t>Zhao, Chao; Yang, Jintao; Ma, Wei</t>
  </si>
  <si>
    <t>Transient Response and Ionic Dynamics in Organic Electrochemical Transistors</t>
  </si>
  <si>
    <t>NANO-MICRO LETTERS</t>
  </si>
  <si>
    <t>Organic electrochemical transistors; Transient response; Ion dynamics; Electronic dynamics; Volatility and non-volatility</t>
  </si>
  <si>
    <t>DEVICE; ELECTROLYTE; MEMORY</t>
  </si>
  <si>
    <t>Transient response plays a crucial role as a performance indicator for organic electrochemical transistors (OECTs), particularly in their application in high-speed logic circuits and neuromorphic computing systems. This review presents a systematic overview on the fundamental principles underlying OECT transient responses, emphasizing the essential roles of transient electron and ion dynamics, as well as structural evolution, in both volatile and non-volatile behaviors.We also discuss the materials, morphology, device structure strategies on optimizing transient responses. The rapid development of organic electrochemical transistors (OECTs) has ushered in a new era in organic electronics, distinguishing itself through its application in a variety of domains, from high-speed logic circuits to sensitive biosensors, and neuromorphic devices like artificial synapses and organic electrochemical random-access memories. Despite recent strides in enhancing OECT performance, driven by the demand for superior transient response capabilities, a comprehensive understanding of the complex interplay between charge and ion transport, alongside electron-ion interactions, as well as the optimization strategies, remains elusive. This review aims to bridge this gap by providing a systematic overview on the fundamental working principles of OECT transient responses, emphasizing advancements in device physics and optimization approaches. We review the critical aspect of transient ion dynamics in both volatile and non-volatile applications, as well as the impact of materials, morphology, device structure strategies on optimizing transient responses. This paper not only offers a detailed overview of the current state of the art, but also identifies promising avenues for future research, aiming to drive future performance advancements in diversified applications.</t>
  </si>
  <si>
    <t>[Zhao, Chao; Yang, Jintao; Ma, Wei] Xi An Jiao Tong Univ, State Key Lab Mech Behav Mat, Xian 710049, Peoples R China</t>
  </si>
  <si>
    <t>Xi'an Jiaotong University</t>
  </si>
  <si>
    <t>Ma, W (corresponding author), Xi An Jiao Tong Univ, State Key Lab Mech Behav Mat, Xian 710049, Peoples R China.</t>
  </si>
  <si>
    <t>msewma@xjtu.edu.cn</t>
  </si>
  <si>
    <t>NSFC [21704082, 21875182, 22109125]; Key Scientific and Technological Innovation Team Project of Shaanxi Province [2020TD-002]; The 111 Project 2.0 [BP2018008]; National Key Research and Development Program of China [2022YFE0132400]; China Postdoctoral Science Foundation [2021M702585]</t>
  </si>
  <si>
    <t>NSFC(National Natural Science Foundation of China (NSFC)); Key Scientific and Technological Innovation Team Project of Shaanxi Province; The 111 Project 2.0; National Key Research and Development Program of China(National Key Research &amp; Development Program of China); China Postdoctoral Science Foundation(China Postdoctoral Science Foundation)</t>
  </si>
  <si>
    <t>We acknowledge financial support from NSFC (21704082, 21875182, 22109125), Key Scientific and Technological Innovation Team Project of Shaanxi Province (2020TD-002), 111 Project 2.0 (BP2018008), National Key Research and Development Program of China (2022YFE0132400), and China Postdoctoral Science Foundation (2021M702585).</t>
  </si>
  <si>
    <t>SHANGHAI JIAO TONG UNIV PRESS</t>
  </si>
  <si>
    <t>SHANGHAI</t>
  </si>
  <si>
    <t>SHANGHAI JIAO TONG UNIV, 800 DONGCHUAN RD, SHANGHAI, 200240, PEOPLES R CHINA</t>
  </si>
  <si>
    <t>2311-6706</t>
  </si>
  <si>
    <t>2150-5551</t>
  </si>
  <si>
    <t>NANO-MICRO LETT</t>
  </si>
  <si>
    <t>Nano-Micro Lett.</t>
  </si>
  <si>
    <t>DEC</t>
  </si>
  <si>
    <t>10.1007/s40820-024-01452-y</t>
  </si>
  <si>
    <t>XK0Y1</t>
  </si>
  <si>
    <t>WOS:001261472800001</t>
  </si>
  <si>
    <t>Bisquert, J; Ilyassov, B; Tessler, N</t>
  </si>
  <si>
    <t>Bisquert, Juan; Ilyassov, Baurzhan; Tessler, Nir</t>
  </si>
  <si>
    <t>Switching Response in Organic Electrochemical Transistors by Ionic Diffusion and Electronic Transport</t>
  </si>
  <si>
    <t>organic transistor; hysteresis; transient; switching; ionic diffusion</t>
  </si>
  <si>
    <t>CHEMICAL CAPACITANCE; CHARGE-TRANSPORT; DEVICE PHYSICS; STATE; IMPEDANCE; INTERCALATION; KINETICS; LITHIUM; MODELS; THERMODYNAMICS</t>
  </si>
  <si>
    <t>The switching response in organic electrochemical transistors (OECT) is a basic effect in which a transient current occurs in response to a voltage perturbation. This phenomenon has an important impact on different aspects of the application of OECT, such as the equilibration times, the hysteresis dependence on scan rates, and the synaptic properties for neuromorphic applications. Here we establish a model that unites vertical ion diffusion and horizontal electronic transport for the analysis of the time-dependent current response of OECTs. We use a combination of tools consisting of a physical analytical model; advanced 2D drift-diffusion simulation; and the experimental measurement of a poly(3-hexylthiophene) (P3HT) OECT. We show the reduction of the general model to simple time-dependent equations for the average ionic/hole concentration inside the organic film, which produces a Bernards-Malliaras conservation equation coupled with a diffusion equation. We provide a basic classification of the transient response to a voltage pulse, and the correspondent hysteresis effects of the transfer curves. The shape of transients is basically related to the main control phenomenon, either the vertical diffusion of ions during doping and dedoping, or the equilibration of electronic current along the channel length. An analytical model for the transient response of organic electrochemical transistors combines vertical ionic diffusion and horizontal electronic transport. A classification of transients and hysteresis effects is obtained, and the model is developed by experimental measurements and advanced simulations. image</t>
  </si>
  <si>
    <t>[Bisquert, Juan] Univ Politecn Valencia Agencia Estatal Consejo Sup, Inst Tecnol Quim, Ave Tarongers, Valencia 46022, Spain; [Bisquert, Juan] Univ Jaume 1, Inst Adv Mat INAM, Castellon de La Plana 12006, Spain; [Ilyassov, Baurzhan] Astana IT Univ, Mangilik El 55-11,EXPO C1, Astana 010000, Kazakhstan; [Tessler, Nir] Technion Israel Inst Technol, Andrew &amp; Erna Viterbi Dept Elect &amp; Comp Engn, IL-32000 Haifa, Israel</t>
  </si>
  <si>
    <t>Consejo Superior de Investigaciones Cientificas (CSIC); Universitat Politecnica de Valencia; CSIC-UPV - Instituto de Tecnologia Quimica (ITQ); Universitat Jaume I; Astana IT University; Technion Israel Institute of Technology</t>
  </si>
  <si>
    <t>Bisquert, J (corresponding author), Univ Politecn Valencia Agencia Estatal Consejo Sup, Inst Tecnol Quim, Ave Tarongers, Valencia 46022, Spain.;Bisquert, J (corresponding author), Univ Jaume 1, Inst Adv Mat INAM, Castellon de La Plana 12006, Spain.;Ilyassov, B (corresponding author), Astana IT Univ, Mangilik El 55-11,EXPO C1, Astana 010000, Kazakhstan.;Tessler, N (corresponding author), Technion Israel Inst Technol, Andrew &amp; Erna Viterbi Dept Elect &amp; Comp Engn, IL-32000 Haifa, Israel.</t>
  </si>
  <si>
    <t>jbisquer@itq.upv.es; baurzhan.ilyassov@astanait.edu.kz; nir@technion.ac.il</t>
  </si>
  <si>
    <t>Bisquert, Juan/O-2543-2013</t>
  </si>
  <si>
    <t>Bisquert, Juan/0000-0003-4987-4887</t>
  </si>
  <si>
    <t>European Research Council [101097688]; European Research Council (ERC) via Horizon Europe Advanced Grant [AP13067629]; Science Committee of the Ministry of Science and Higher Education of the Republic of Kazakhstan; Ministry of Innovation, Science and Technology Israel</t>
  </si>
  <si>
    <t>European Research Council(European Research Council (ERC)); European Research Council (ERC) via Horizon Europe Advanced Grant(European Research Council (ERC)); Science Committee of the Ministry of Science and Higher Education of the Republic of Kazakhstan(Government of the Republic of KazakhstanMinistry of Science &amp; Higher Education of the Republic of KazakhstanScience Committee of the Ministry of Science &amp; Higher Education of the Republic of Kazakhstan); Ministry of Innovation, Science and Technology Israel</t>
  </si>
  <si>
    <t>The work of Juan Bisquert was funded by the European Research Council (ERC) via Horizon Europe Advanced Grant, grant agreement no 101097688 (PeroSpiker). Baurzhan Ilyassov thanks the Science Committee of the Ministry of Science and Higher Education of the Republic of Kazakhstan for financial support under the project Grant No. AP13067629. Nir Tessler acknowledges the support by the Ministry of Innovation, Science and Technology Israel, the M-ERANET grant PHANTASTIC Call 2021.</t>
  </si>
  <si>
    <t>2024 JUL 25</t>
  </si>
  <si>
    <t>10.1002/advs.202404182</t>
  </si>
  <si>
    <t>ZM6K3</t>
  </si>
  <si>
    <t>WOS:001275753600001</t>
  </si>
  <si>
    <t>Lee, YJ; Kim, YH; Lee, EK</t>
  </si>
  <si>
    <t>Lee, Ye Ji; Kim, Yong Hyun; Lee, Eun Kwang</t>
  </si>
  <si>
    <t>PEDOT:PSS-Based Prolonged Long-Term Decay Synaptic OECT with Proton-Permeable Material, Nafion</t>
  </si>
  <si>
    <t>MACROMOLECULAR RAPID COMMUNICATIONS</t>
  </si>
  <si>
    <t>Nafion; organic electrochemical transistors (OECT); PEDOT:PSS; proton-permeable membrane; synaptic devices</t>
  </si>
  <si>
    <t>REDUCTION; OXIDATION</t>
  </si>
  <si>
    <t>Poly(3,4-ethylenedioxythiophene):polystyrene sulfonate (PEDOT:PSS), a conductive polymer, has gained popularity as the channel layer in organic electrochemical transistors (OECTs) due to its high conductivity and straightforward processing. However, difficulties arise in controlling its conductivity through gate voltage, presenting a challenge. To address this issue, aromatic amidine base, diazabicyclo[4.3.0]non-5-ene (DBN), is used to stabilize the doping state of the PEDOT chain through a reliable chemical de-doping process. Furthermore, the addition of the proton-penetrable material Nafion to the PEDOT:PSS channel layer induces phase separation between the substances. By utilizing a solution containing both PEDOT:PSS and Nafion as the channel layer of OECTs, the efficiency of ion movement into the channel from the electrolyte is enhanced, resulting in improved OECT performance. The inclusion of Nafion in the OECTs' channel layer modifies ion movement dynamics, allowing for the adjustment of synaptic properties such as pulse-paired facilitation, memory level, short-term plasticity, and long-term plasticity. This research aims to introduce new possibilities in the field of neuromorphic computing and contribute to biomimetic technology through the enhancement of electronic component performance.</t>
  </si>
  <si>
    <t>[Lee, Ye Ji; Lee, Eun Kwang] Pukyong Natl Univ, Dept Chem Engn, Busan 48513, South Korea; [Kim, Yong Hyun] Pukyong Natl Univ, Dept Smart Green Technol Engn, Busan 48513, South Korea; [Kim, Yong Hyun] Pukyong Natl Univ, Sch Elect Engn, Busan 48513, South Korea</t>
  </si>
  <si>
    <t>Pukyong National University; Pukyong National University; Pukyong National University</t>
  </si>
  <si>
    <t>Lee, EK (corresponding author), Pukyong Natl Univ, Dept Chem Engn, Busan 48513, South Korea.;Kim, YH (corresponding author), Pukyong Natl Univ, Dept Smart Green Technol Engn, Busan 48513, South Korea.</t>
  </si>
  <si>
    <t>yhkim113@pknu.ac.kr; eklee@pknu.ac.kr</t>
  </si>
  <si>
    <t>Lee, Eun Kwang/L-6465-2018</t>
  </si>
  <si>
    <t>Lee, Eun Kwang/0000-0001-5727-5716</t>
  </si>
  <si>
    <t>National Research Foundation of Korea (NRF) grant - Korean government [RS-2023-00213534]; Basic Science Research Program through the National Research Foundation of Korea (NRF) - Ministry of Science, ICT &amp; Future Planning [2021R1A2C1094308]</t>
  </si>
  <si>
    <t>National Research Foundation of Korea (NRF) grant - Korean government(National Research Foundation of Korea); Basic Science Research Program through the National Research Foundation of Korea (NRF) - Ministry of Science, ICT &amp; Future Planning(National Research Foundation of KoreaMinistry of Science, ICT &amp; Future Planning, Republic of Korea)</t>
  </si>
  <si>
    <t>This work was supported in part by the National Research Foundation of Korea (NRF) grant funded by the Korean government (RS-2023-00213534). Y.H.K. acknowledges the support of the Basic Science Research Program through the National Research Foundation of Korea (NRF) funded by the Ministry of Science, ICT &amp; Future Planning (No. 2021R1A2C1094308).</t>
  </si>
  <si>
    <t>1022-1336</t>
  </si>
  <si>
    <t>1521-3927</t>
  </si>
  <si>
    <t>MACROMOL RAPID COMM</t>
  </si>
  <si>
    <t>Macromol. Rapid Commun.</t>
  </si>
  <si>
    <t>2024 JUL 12</t>
  </si>
  <si>
    <t>10.1002/marc.202400165</t>
  </si>
  <si>
    <t>Polymer Science</t>
  </si>
  <si>
    <t>YE1Z1</t>
  </si>
  <si>
    <t>WOS:001266730900001</t>
  </si>
  <si>
    <t>Wang, Q; Xiang, C; Jiang, XY; Shi, C; Wang, Z; Huang, LZ; Chi, LF</t>
  </si>
  <si>
    <t>Wang, Qi; Xiang, Chuan; Jiang, Xingyu; Shi, Cheng; Wang, Zi; Huang, Lizhen; Chi, Lifeng</t>
  </si>
  <si>
    <t>Amphiphilic Interface-Mediated Ion Doping for High Performance Organic Electrochemical Transistors with Hydrophobic Polymers</t>
  </si>
  <si>
    <t>JOURNAL OF PHYSICAL CHEMISTRY LETTERS</t>
  </si>
  <si>
    <t>HIGH-MOBILITY</t>
  </si>
  <si>
    <t>An organic electrochemical transistor (OECT) is one of the promising devices for bioelectronics due to its high transconductance, encompassing low operation voltage, and good compatibility with aqueous conditions. Despite these advantages, the challenge of balancing ion penetration and electron transport remains a significant issue in OECTs. Herein, we present an amphiphilic interface modification strategy to successfully prepare OECTs in aqueous conditions based on a high-mobility hydrophobic polypyrrole derivative. An amphiphilic interface mixed with an amphiphilic polymer and the active layer markedly promotes ion penetration and results in a significant improvement in performance, with the switch time reduced from several seconds to nearly 100 ms and the transconductance increased by an order of magnitude. The high-performance OECTs fabricated by this method show promising applications in high-performance neuromorphic devices and ECG recording in advancing the field of electrochemical transistors.</t>
  </si>
  <si>
    <t>[Wang, Qi; Xiang, Chuan; Jiang, Xingyu; Shi, Cheng] Soochow Univ, Inst Funct Nano &amp; Soft Mat FUNSOM, Jiangsu Key Lab Carbon Based Funct Mat &amp; Devices, Suzhou 215123, Jiangsu, Peoples R China</t>
  </si>
  <si>
    <t>Soochow University - China</t>
  </si>
  <si>
    <t>Wang, Z; Huang, LZ; Chi, LF (corresponding author), Suzhou Lab, Suzhou 215123, Jiangsu, Peoples R China.</t>
  </si>
  <si>
    <t>wangzi@szlab.ac.cn; lzhuang@suda.edu.cn; chilf@suda.edu.cn</t>
  </si>
  <si>
    <t>National Natural Science Foundation of China [22222205, 52173176, 51821002]; Suzhou Key Laboratory of Surface and Interface Intelligent Matter [SZS2022011]; Gusu Innovation and Entrepreneurship Talent Program-Major Innovation Team [ZXD2023002]; Collaborative Innovation Center of Suzhou Nano Science and Technology; Priority Academic Program Development of Jiangsu Higher Education Institutions (PAPD); The 111 Project</t>
  </si>
  <si>
    <t>National Natural Science Foundation of China(National Natural Science Foundation of China (NSFC)); Suzhou Key Laboratory of Surface and Interface Intelligent Matter; Gusu Innovation and Entrepreneurship Talent Program-Major Innovation Team; Collaborative Innovation Center of Suzhou Nano Science and Technology; Priority Academic Program Development of Jiangsu Higher Education Institutions (PAPD); The 111 Project(Ministry of Education, China - 111 Project)</t>
  </si>
  <si>
    <t>The authors acknowledge financial support from the National Natural Science Foundation of China (Grants 22222205, 52173176, and 51821002), the Suzhou Key Laboratory of Surface and Interface Intelligent Matter (Grant SZS2022011), and the Gusu Innovation and Entrepreneurship Talent Program-Major Innovation Team (ZXD2023002). This work is also supported by the Collaborative Innovation Center of Suzhou Nano Science and Technology, the Priority Academic Program Development of Jiangsu Higher Education Institutions (PAPD), and the 111 Project.</t>
  </si>
  <si>
    <t>1948-7185</t>
  </si>
  <si>
    <t>J PHYS CHEM LETT</t>
  </si>
  <si>
    <t>J. Phys. Chem. Lett.</t>
  </si>
  <si>
    <t>JUL 5</t>
  </si>
  <si>
    <t>10.1021/acs.jpclett.4c01484</t>
  </si>
  <si>
    <t>Chemistry, Physical; Nanoscience &amp; Nanotechnology; Materials Science, Multidisciplinary; Physics, Atomic, Molecular &amp; Chemical</t>
  </si>
  <si>
    <t>YW8C5</t>
  </si>
  <si>
    <t>WOS:001265056600001</t>
  </si>
  <si>
    <t>Kim, DH; Lee, J; Kim, Y; Yoo, H; Lee, EK</t>
  </si>
  <si>
    <t>Kim, Dae-Hee; Lee, Jiyoul; Kim, Yonghee; Yoo, Hocheon; Lee, Eun Kwang</t>
  </si>
  <si>
    <t>Enhanced synaptic behavior of neuromorphic device based on organic electrochemical transistors by adding Aminosilane</t>
  </si>
  <si>
    <t>ORGANIC ELECTRONICS</t>
  </si>
  <si>
    <t>P3HT OECTs; Aminosilane (APT); Synaptic behavior; Organic electronics; Interfacial engineering; Charge-trapping</t>
  </si>
  <si>
    <t>MORPHOLOGY; P3HT</t>
  </si>
  <si>
    <t>Herein, we propose a strategy to enhance the synaptic behavior of neuromorphic devices based on organic electrochemical transistors (OECT) by introducing (3-aminopropyl)triethoxysilane (APT) into the conjugated polymer film channel. Various film analyses utilizing optical and atomic force microscopy, X-ray diffraction, and X-ray photoelectron spectroscopy revealed that the addition of APT to the poly (3-hexylthiophene) (P3HT) film facilitated the formation of highly crystalline P3HT aggregation, thereby suppressing film degradation induced by repetitive ion injection and ejection under gate bias. Furthermore, electrical characterization of the OECT devices incorporating P3HT channels demonstrated an expanded hysteresis region and improved memory characteristics upon APT addition, which contains functional groups with high electron density, favorably influencing synaptic plasticity features such as short-term plasticity (STP), long-term plasticity (LTP), short-term memory (STM), and long-term memory (LTM). Consequently, it led to the fortification and resilience of synaptic behavior in OECTs, positioning them as a promising candidate for neuromorphic devices.</t>
  </si>
  <si>
    <t>[Kim, Dae-Hee; Kim, Yonghee; Lee, Eun Kwang] Pukyong Natl Univ, Dept Chem Engn, Busan 48513, South Korea; [Lee, Jiyoul] Pukyong Natl Univ, Div Nanotechnol &amp; Semicond Engn, Major Semicond Engn, Busan 48513, South Korea; [Lee, Jiyoul] Pukyong Natl Univ, Dept Smart Green Technol Engn, Busan 48513, South Korea; [Kim, Yonghee] Pohang Univ Sci &amp; Technol POSTECH, Dept Chem Engn, Pohang 37673, Gyeongbuk, South Korea; [Yoo, Hocheon] Gachon Univ, Dept Elect Engn, 1342 Seongnam Daero, Seongnam 13120, South Korea</t>
  </si>
  <si>
    <t>Pukyong National University; Pukyong National University; Pukyong National University; Pohang University of Science &amp; Technology (POSTECH); Gachon University</t>
  </si>
  <si>
    <t>Lee, EK (corresponding author), Pukyong Natl Univ, Dept Chem Engn, Busan 48513, South Korea.;Yoo, H (corresponding author), Gachon Univ, Dept Elect Engn, 1342 Seongnam Daero, Seongnam 13120, South Korea.</t>
  </si>
  <si>
    <t>hyoo@gachon.ac.kr; eklee@pknu.ac.kr</t>
  </si>
  <si>
    <t>; Lee, Eun Kwang/L-6465-2018</t>
  </si>
  <si>
    <t>Lee, Jiyoul/0000-0002-0683-9443; Lee, Eun Kwang/0000-0001-5727-5716</t>
  </si>
  <si>
    <t>National Research Foundation of Korea (NRF) - Korean government [RS -2023-00213534, 2021R1A2C1007212]</t>
  </si>
  <si>
    <t>National Research Foundation of Korea (NRF) - Korean government(National Research Foundation of Korea)</t>
  </si>
  <si>
    <t>D. -H. Kim and J. Lee contributed equally. This study was supported in part by the National Research Foundation of Korea (NRF) grant funded by the Korean government (RS -2023-00213534 and 2021R1A2C1007212) .</t>
  </si>
  <si>
    <t>1566-1199</t>
  </si>
  <si>
    <t>1878-5530</t>
  </si>
  <si>
    <t>ORG ELECTRON</t>
  </si>
  <si>
    <t>Org. Electron.</t>
  </si>
  <si>
    <t>10.1016/j.orgel.2024.107076</t>
  </si>
  <si>
    <t>JUN 2024</t>
  </si>
  <si>
    <t>Materials Science, Multidisciplinary; Physics, Applied</t>
  </si>
  <si>
    <t>Materials Science; Physics</t>
  </si>
  <si>
    <t>WW2Q9</t>
  </si>
  <si>
    <t>WOS:001257847500001</t>
  </si>
  <si>
    <t>Jeong, SY; Park, SH; Park, J; Moon, JW; Cho, JH; Woo, HY</t>
  </si>
  <si>
    <t>Jeong, Sang Young; Park, Sung Hyeon; Park, Jooho; Moon, Jung Woo; Cho, Jeong Ho; Woo, Han Young</t>
  </si>
  <si>
    <t>n-Type ion gel gated vertical organic electrochemical transistors based on benzodifurandione-based Oligo(p-phenylene vinylene)s</t>
  </si>
  <si>
    <t>DYES AND PIGMENTS</t>
  </si>
  <si>
    <t>n-type conjugated polymer; Benzodifurandioneoligo(p-phenylene vinylene); Organic field-effect transistor; Vertical organic electrochemical transistors; Ion gel</t>
  </si>
  <si>
    <t>POLYMERS; MOBILITY</t>
  </si>
  <si>
    <t>Organic electrochemical transistors (OECTs) using aqueous gate dielectrics have garnered significant interest for bioelectronic applications. However, their viability for long-term use in neuromorphic computing and synaptic devices is limited due to their short-term functionality. In this study, we synthesize two benzodifurandione-based oligo ( p -phenylene vinylene) polymers, BDOPV-TCNVT and ClBDOPV-TCNVT, and investigate their electrochemical transistor properties using quasi -solid-state ion gel -gated vertical OECTs ( v -OECTs). Compared to BDOPV-TCNVT, the chlorinated ClBDOPV-TCNVT demonstrates lower frontier molecular orbitals and easier electrochemical doping. The higher volumetric capacitance of as -spun ClBDOPV-TCNVT (1.94 F cm -3 ) compared to as -spun BDOPV-TCNVT films (1.49 F cm -3 ) is mainly attributed to the easier ion infiltration resulting from its lower crystallinity with mixed chain orientation. The quasi -solid-state v -OECTs based on both polymers (as -spun) exhibit transconductance ( g m ) of 0.06 -0.08 mS. Following thermal treatments, the g m gradually decreases for both polymers due to enhanced edge -on ordering with tight interchain packing, hindering ion penetration. Despite the poor electrochemical doping by quasi -solid-state ion gel gated dielectrics, the enlarged area and decreased channel length in v- OECTs (compared to parallel OECTs) can enhance the g m . Further optimization of v- OECTs requires tailored material designs specifically suited for efficient vertical charge transport together with ion infiltration.</t>
  </si>
  <si>
    <t>[Jeong, Sang Young; Park, Jooho; Woo, Han Young] Korea Univ, Dept Chem, Seoul 02841, South Korea; [Park, Sung Hyeon; Moon, Jung Woo; Cho, Jeong Ho] Yonsei Univ, Dept Chem &amp; Biomol Engn, Seoul 03722, South Korea</t>
  </si>
  <si>
    <t>Korea University; Yonsei University</t>
  </si>
  <si>
    <t>Woo, HY (corresponding author), Korea Univ, Dept Chem, Seoul 02841, South Korea.;Cho, JH (corresponding author), Yonsei Univ, Dept Chem &amp; Biomol Engn, Seoul 03722, South Korea.</t>
  </si>
  <si>
    <t>jhcho94@yonsei.ac.kr; hywoo@korea.ac.kr</t>
  </si>
  <si>
    <t>Basic Science Program through the National Research Foundation (NRF) of Korea - Ministry of Science and ICT, Kore [2019R1A6A1A11044070, 2020M3H4A3081814, 2020R1A2C2007819]; Technology Innovation Program (or Industrial Strategic Technology Development Program) - Ministry of Trade, Industry &amp; Energy (MOTIE, Korea) [20021909]</t>
  </si>
  <si>
    <t>Basic Science Program through the National Research Foundation (NRF) of Korea - Ministry of Science and ICT, Kore; Technology Innovation Program (or Industrial Strategic Technology Development Program) - Ministry of Trade, Industry &amp; Energy (MOTIE, Korea)(Ministry of Trade, Industry &amp; Energy (MOTIE), Republic of Korea)</t>
  </si>
  <si>
    <t>S.Y.J. and S.H.P contributed equally to this work. This work was supported by the Basic Science Program (2019R1A6A1A11044070, 2020M3H4A3081814, 2020R1A2C2007819) through the National Research Foundation (NRF) of Korea funded by the Ministry of Science and ICT, Korea and the Technology Innovation Program (or Industrial Strategic Technology Development Program) (20021909, Development of H 2 gas detection films (&lt;= 0.1 %) and process technologies.) funded By the Ministry of Trade, Industry &amp; Energy (MOTIE, Korea) .</t>
  </si>
  <si>
    <t>ELSEVIER SCI LTD</t>
  </si>
  <si>
    <t>London</t>
  </si>
  <si>
    <t>125 London Wall, London, ENGLAND</t>
  </si>
  <si>
    <t>0143-7208</t>
  </si>
  <si>
    <t>1873-3743</t>
  </si>
  <si>
    <t>DYES PIGMENTS</t>
  </si>
  <si>
    <t>Dyes Pigment.</t>
  </si>
  <si>
    <t>10.1016/j.dyepig.2024.112201</t>
  </si>
  <si>
    <t>Chemistry, Applied; Engineering, Chemical; Materials Science, Textiles</t>
  </si>
  <si>
    <t>Chemistry; Engineering; Materials Science</t>
  </si>
  <si>
    <t>TL9V9</t>
  </si>
  <si>
    <t>WOS:001241544700001</t>
  </si>
  <si>
    <t>Guo, JJ; Chen, SE; Giridharagopal, R; Bischak, CG; Onorato, JW; Yan, KR; Shen, ZQ; Li, CZ; Luscombe, CK; Ginger, DS</t>
  </si>
  <si>
    <t>Guo, Jiajie; Chen, Shinya E.; Giridharagopal, Rajiv; Bischak, Connor G.; Onorato, Jonathan W.; Yan, Kangrong; Shen, Ziqiu; Li, Chang-Zhi; Luscombe, Christine K.; Ginger, David S.</t>
  </si>
  <si>
    <t>Understanding asymmetric switching times in accumulation mode organic electrochemical transistors</t>
  </si>
  <si>
    <t>HETEROGENEOUS EQUILIBRIA</t>
  </si>
  <si>
    <t>Understanding the factors underpinning device switching times is crucial for the implementation of organic electrochemical transistors in neuromorphic computing, bioelectronics and real-time sensing applications. Existing models of device operation cannot explain the experimental observations that turn-off times are generally much faster than turn-on times in accumulation mode organic electrochemical transistors. Here, using operando optical microscopy, we image the local doping level of the transistor channel and show that turn-on occurs in two stages-propagation of a doping front, followed by uniform doping-while turn-off occurs in one stage. We attribute the faster turn-off to a combination of engineering as well as physical and chemical factors including channel geometry, differences in doping and dedoping kinetics and the phenomena of carrier-density-dependent mobility. We show that ion transport limits the operation speed in our devices. Our study provides insights into the kinetics of organic electrochemical transistors and guidelines for engineering faster organic electrochemical transistors. The turn-off time is generally faster than the turn-on time in accumulation mode organic electrochemical transistors (OECTs), but the mechanism is less understood. Here the authors find different transient behaviours of turn-on and turn-off in accumulation mode OECTs, and ion transport is the limiting factor of device kinetics.</t>
  </si>
  <si>
    <t>[Guo, Jiajie; Chen, Shinya E.] Univ Washington, Mol Engn &amp; Sci Inst, Seattle, WA USA; [Giridharagopal, Rajiv; Bischak, Connor G.; Ginger, David S.] Univ Washington, Dept Chem, Seattle, WA 98195 USA; [Onorato, Jonathan W.; Luscombe, Christine K.] Univ Washington, Dept Mat Sci &amp; Engn, Seattle, WA USA; [Yan, Kangrong; Shen, Ziqiu; Li, Chang-Zhi] Zhejiang Univ, Dept Polymer Sci &amp; Engn, State Key Lab Silicon &amp; Adv Semicond Mat, Hangzhou, Peoples R China; [Luscombe, Christine K.] Okinawa Inst Sci &amp; Technol Grad Univ, Pi Conjugated Polymers Unit, Onna Son, Okinawa 9040495, Japan</t>
  </si>
  <si>
    <t>University of Washington; University of Washington Seattle; University of Washington; University of Washington Seattle; University of Washington; University of Washington Seattle; Zhejiang University; Okinawa Institute of Science &amp; Technology Graduate University</t>
  </si>
  <si>
    <t>Ginger, DS (corresponding author), Univ Washington, Dept Chem, Seattle, WA 98195 USA.</t>
  </si>
  <si>
    <t>dginger@uw.edu</t>
  </si>
  <si>
    <t>Guo, Jiajie/KQU-7744-2024; Li, Chang-Zhi/AAE-9270-2019</t>
  </si>
  <si>
    <t>Guo, Jiajie/0000-0001-9131-4352; Chen, Shinya/0000-0001-8995-7500; Bischak, Connor/0000-0002-3071-4069; Luscombe, Christine/0000-0001-7456-1343</t>
  </si>
  <si>
    <t>NSF | Directorate for Mathematical &amp; Physical Sciences | Division of Materials Research (DMR) [NNCI-1542101, NNCI-2025489]; National Science Foundation [22125901]; National Natural Science Foundation of China</t>
  </si>
  <si>
    <t>NSF | Directorate for Mathematical &amp; Physical Sciences | Division of Materials Research (DMR); National Science Foundation(National Science Foundation (NSF)); National Natural Science Foundation of China(National Natural Science Foundation of China (NSFC))</t>
  </si>
  <si>
    <t>This paper is based on research supported primarily by the National Science Foundation, first under DMR-2003456 and then under DMR-2309577. K.Y., Z.S. and C.-Z.L. acknowledge support from the National Natural Science Foundation of China (22125901) for supporting the synthesis of the PB2T-TEG polymer. J.W.O. and C.K.L.'s contributions to P3MEEMT polymer synthesis are based in part on work supported by the National Science Foundation, DMREF-1922259. Part of this work (transistor fabrication) was conducted at the Washington Nanofabrication Facility/Molecular Analysis Facility, a National Nanotechnology Coordinated Infrastructure (NNCI) site at the University of Washington with partial support from the National Science Foundation via awards NNCI-1542101 and NNCI-2025489.</t>
  </si>
  <si>
    <t>10.1038/s41563-024-01875-3</t>
  </si>
  <si>
    <t>APR 2024</t>
  </si>
  <si>
    <t>UV8O7</t>
  </si>
  <si>
    <t>WOS:001204626600001</t>
  </si>
  <si>
    <t>Sun, B; Hatta, SFWM; Soin, N; Kadir, MFZB; Rezali, FAM; Aidit, SN; Ma, LY; Ma, QJ</t>
  </si>
  <si>
    <t>Sun, Bo; Hatta, Sharifah F. Wan Muhamad; Soin, Norhayati; Kadir, Mohd Fakhrul Zamani Bin Abdul; Rezali, Fazliyatul Azwa Md; Aidit, Siti Nabila; Ma, Li Ya; Ma, Quanjin</t>
  </si>
  <si>
    <t>Development of Screen-Printed Biodegradable Flexible Organic Electrochemical Transistors Enabled by Poly(3,4-ethylenedioxythiophene) Polystyrene Sulfonate and a Solid-State Chitosan Polymer Electrolyte</t>
  </si>
  <si>
    <t>ACS APPLIED ELECTRONIC MATERIALS</t>
  </si>
  <si>
    <t>organic electrochemical transistors; flexible; screen-printed; biodegradable; PEDOT:PSS; polymer electrolyte</t>
  </si>
  <si>
    <t>GEL GATE DIELECTRICS; ION; TRANSPORT; PEDOTPSS; DESIGN</t>
  </si>
  <si>
    <t>Organic electrochemical transistors (OECTs) are gaining interest for applications in neuromorphic devices and biosensors. Traditional OECTs use aqueous or ionic gel electrolytes, but these materials often limit performance and wider application due to their fluid nature and poor biocompatibility. This study introduces a biodegradable, flexible solid-state OECT using a chitosan biopolymer electrolyte. The electrolyte consists of chitosan, dextran, and lithium perchlorate (LiClO4)-based salt. The chitosan-based OECTs feature an organic poly(3,4-ethylenedioxythiophene) polystyrene sulfonate semiconductor channel and are fabricated using screen printing. They demonstrate impressive performance, including an on-state current of 0.19 +/- 0.03 mA at a low 0.6 V bias voltage, a high on/off current ratio of 0.3 x 10(3), and a large transconductance of 0.416 +/- 0.05 mS. Additionally, these OECTs show remarkable endurance and mechanical robustness, maintaining stability after 300 bending cycles, long-term bending, and under temperatures ranging from 30 to 75 degrees C. Significantly, the chitosan-based OECTs are biodegradable, breaking down without toxic byproducts and reducing environmental impact. This makes them a promising option for future bioelectronics and wearable technology that leverage natural biomaterials.</t>
  </si>
  <si>
    <t>[Sun, Bo; Hatta, Sharifah F. Wan Muhamad; Soin, Norhayati; Rezali, Fazliyatul Azwa Md; Ma, Li Ya] Univ Malaya, Fac Engn, Dept Elect Engn, Kuala Lumpur 50603, Malaysia; [Sun, Bo; Hatta, Sharifah F. Wan Muhamad; Soin, Norhayati; Rezali, Fazliyatul Azwa Md; Ma, Li Ya] Univ Malaya, Ctr Printable Elect Res Management &amp; Innovat Compl, Kuala Lumpur 50603, Malaysia; [Kadir, Mohd Fakhrul Zamani Bin Abdul] Univ Malaya, Fac Sci, Dept Phys, Kuala Lumpur 50603, Malaysia; [Kadir, Mohd Fakhrul Zamani Bin Abdul] Univ Malaya, Univ Malaya Ctr Ion Liquid UMCiL, Kuala Lumpur 50603, Malaysia; [Aidit, Siti Nabila] Univ Malaya, Ctr Fdn Studies, Phys Div, Kuala Lumpur 50603, Malaysia; [Ma, Quanjin] Southern Univ Sci &amp; Technol, Sch Syst Design &amp; Intelligent Mfg, Shenzhen 518055, Peoples R China</t>
  </si>
  <si>
    <t>Universiti Malaya; Universiti Malaya; Universiti Malaya; Universiti Malaya; Universiti Malaya; Southern University of Science &amp; Technology</t>
  </si>
  <si>
    <t>Hatta, SFWM (corresponding author), Univ Malaya, Fac Engn, Dept Elect Engn, Kuala Lumpur 50603, Malaysia.;Hatta, SFWM (corresponding author), Univ Malaya, Ctr Printable Elect Res Management &amp; Innovat Compl, Kuala Lumpur 50603, Malaysia.</t>
  </si>
  <si>
    <t>sh_fatmadiana@um.edu.my</t>
  </si>
  <si>
    <t>Wan Muhamad Hatta, Sharifah Fatmadiana/B-3213-2010; KADIR, PROF. DR. MOHD FAKHRUL ZAMANI ABDUL/B-9632-2011; Ma, Quanjin/R-4076-2019; sun, bo/JFA-9978-2023</t>
  </si>
  <si>
    <t>Wan Muhamad Hatta, Sharifah Fatmadiana/0000-0001-9519-073X; KADIR, PROF. DR. MOHD FAKHRUL ZAMANI ABDUL/0000-0001-8666-8877; Ma, Quanjin/0000-0002-0973-4794;</t>
  </si>
  <si>
    <t>Ministry of Higher Education, Malaysia [FRGS/1/2019/TK10/UM/02/4]; Malaysian Ministry of Higher Education, FRGS Grant [ST007-2023]; SATU Joint Research Scheme Program; Centre of Printable Electronics, Research Management &amp; Innovation Complex; Universiti Malaya Centre for Ionic Liquid (UMCIL), Universiti Malaya</t>
  </si>
  <si>
    <t>Ministry of Higher Education, Malaysia(Ministry of Education, Malaysia); Malaysian Ministry of Higher Education, FRGS Grant; SATU Joint Research Scheme Program; Centre of Printable Electronics, Research Management &amp; Innovation Complex; Universiti Malaya Centre for Ionic Liquid (UMCIL), Universiti Malaya</t>
  </si>
  <si>
    <t>The authors are grateful for the partial financial support provided by the Malaysian Ministry of Higher Education, FRGS Grant (FRGS/1/2019/TK10/UM/02/4). The authors also extend their appreciation to SATU Joint Research Scheme Program through the grant no. ST007-2023. The authors would like to appreciatively thank all support for this research by the Centre of Printable Electronics, Research Management &amp; Innovation Complex and the Universiti Malaya Centre for Ionic Liquid (UMCIL), Universiti Malaya. The authors acknowledge Associate Prof. Dr. Ahmad Shuhaimi Bin Abu Bakar and Low Dimensional Materials Research Centre (LDMRC), Universiti Malaya, for assisting on surface profile characterizations.</t>
  </si>
  <si>
    <t>2637-6113</t>
  </si>
  <si>
    <t>ACS APPL ELECTRON MA</t>
  </si>
  <si>
    <t>ACS Appl. Electron. Mater.</t>
  </si>
  <si>
    <t>MAR 27</t>
  </si>
  <si>
    <t>10.1021/acsaelm.3c01823</t>
  </si>
  <si>
    <t>MAR 2024</t>
  </si>
  <si>
    <t>Engineering, Electrical &amp; Electronic; Materials Science, Multidisciplinary</t>
  </si>
  <si>
    <t>Engineering; Materials Science</t>
  </si>
  <si>
    <t>OK8U9</t>
  </si>
  <si>
    <t>WOS:001192991200001</t>
  </si>
  <si>
    <t>Lai, YP; Cheng, JL; Xie, M; Chen, JH; Zhu, GC; Huang, W; Feng, LW</t>
  </si>
  <si>
    <t>Lai, Yueping; Cheng, Jingliang; Xie, Miao; Chen, Jianhua; Zhu, Guichuan; Huang, Wei; Feng, Liang-Wen</t>
  </si>
  <si>
    <t>Precisely Patterned Channels in a Vertical Organic Electrochemical Transistor with a Diazirine Photo-Crosslinker</t>
  </si>
  <si>
    <t>organic electrochemical transistor; patterning; chain length; photo-crosslinker; ionic-electronic coupling</t>
  </si>
  <si>
    <t>POLYMERS; FABRICATION; FILMS</t>
  </si>
  <si>
    <t>Organic electrochemical transistors (OECTs) rely on both efficient ionic doping/de-doping process and carrier transport in the mixed ionic-electronic channel under the modulation of gate bias. Moreover, channels that hold photopatterning capability are highly desired to minimize parasitic capacitance and simplify the fabrication process/cost. However, yielding photo-patternable channels with both precise/robust patterning capability and controllable ionic-electronic coupling is still challenging. Herein, double-end trifluoromethyl diazirines (DtFDA) with different chain lengths are introduced in the OECT channel to act as both photo-crosslinker and medium to regulate ionic-electronic transport. Specifically, high-resolution patterns with a minimum line width/gap of 2 mu m are realized in p(g2T-T) or Homo-gDPP based channels by introducing DtFDA. Maximum transconductances of 68.6 mS and 81.6 mS, current on/off ratio of 106 and 107 (under a drain voltage of only +/- 0.1 V), are achieved in p- and n-type vertical OECTs (vOECTs), respectively, along with current densities exceeding 1 kA cm-2 and good cycling stability of more than 100,000 cycles (2000 seconds). This work provides a new and facile strategy for the fabrication of vOECT channels with high resolution and high performance via the introduction of a simple and efficient crosslinker. Organic electrochemical transistors (OECTs) have attracted interest in the field of neuromorphic devices and implantable electronics due to their excellent characteristics. Here, we use small molecule photo-crosslinkers double-end trifluoromethyl diazirine (DtFDA) to precisely pattern the channel layer and modulate ion transport in OECTs to fabricate high-performance vertical electrochemical transistors. image</t>
  </si>
  <si>
    <t>[Lai, Yueping; Cheng, Jingliang; Zhu, Guichuan; Feng, Liang-Wen] Sichuan Univ, Coll Chem, Key Lab Green Chem &amp; Technol, Minist Educ, Chengdu 610065, Peoples R China; [Xie, Miao; Huang, Wei] Univ Elect Sci &amp; Technol China UESTC, Sch Automat Engn, Chengdu 611731, Peoples R China; [Chen, Jianhua] Yunnan Univ, Dept Chem Sci &amp; Technol, Kunming, Peoples R China</t>
  </si>
  <si>
    <t>Sichuan University; University of Electronic Science &amp; Technology of China; Yunnan University</t>
  </si>
  <si>
    <t>Feng, LW (corresponding author), Sichuan Univ, Coll Chem, Key Lab Green Chem &amp; Technol, Minist Educ, Chengdu 610065, Peoples R China.;Huang, W (corresponding author), Univ Elect Sci &amp; Technol China UESTC, Sch Automat Engn, Chengdu 611731, Peoples R China.</t>
  </si>
  <si>
    <t>whuang@uestc.edu.cn; liangwenfeng@scu.edu.cn</t>
  </si>
  <si>
    <t>Huang, Wei/V-2638-2018; Li, Hongbo/KHV-4191-2024</t>
  </si>
  <si>
    <t>Huang, Wei/0000-0002-0973-8015; Li, Hongbo/0000-0003-4495-0756; Chen, Jianhua/0000-0002-4767-6310; Lai, Yueping/0009-0003-5747-1698</t>
  </si>
  <si>
    <t>Key Technologies Research and Development Program [2022YFF1202700, 2022YFE0134800]; National Key R&amp;D Program of China [52273316, 62273073, 92163132]; National Natural Science Foundation of China [2022NSFSC0877]; Sichuan Science and Technology Program; Fundamental Research Funds for the Central Universities</t>
  </si>
  <si>
    <t>Key Technologies Research and Development Program; National Key R&amp;D Program of China; National Natural Science Foundation of China(National Natural Science Foundation of China (NSFC)); Sichuan Science and Technology Program; Fundamental Research Funds for the Central Universities(Fundamental Research Funds for the Central Universities)</t>
  </si>
  <si>
    <t>This work was supported by the National Key R&amp;D Program of China (Grant Nos. 2022YFF1202700, 2022YFE0134800), the National Natural Science Foundation of China (Grant Nos. 52273316, 62273073, 92163132), and the Sichuan Science and Technology Program (Grant No. 2022NSFSC0877). L.-W. Feng appreciates the Fundamental Research Funds for the Central Universities for financial support.</t>
  </si>
  <si>
    <t>APR 24</t>
  </si>
  <si>
    <t>10.1002/anie.202401773</t>
  </si>
  <si>
    <t>OD6X8</t>
  </si>
  <si>
    <t>WOS:001187013400001</t>
  </si>
  <si>
    <t>Ghazal, M; Kumar, A; Garg, N; Pecqueur, S; Alibart, F</t>
  </si>
  <si>
    <t>Ghazal, Mahdi; Kumar, Ankush; Garg, Nikhil; Pecqueur, Sebastien; Alibart, Fabien</t>
  </si>
  <si>
    <t>Neuromorphic Signal Classification Using Organic Electrochemical Transistor Array and Spiking Neural Simulations</t>
  </si>
  <si>
    <t>IEEE SENSORS JOURNAL</t>
  </si>
  <si>
    <t>Biosensors; neuromorphic computing; organic electrochemical transistor (OECT); spiking neural networks</t>
  </si>
  <si>
    <t>Neuromorphic computing is an exciting and rapidly growing field that aims to create computing systems that can replicate the complex and dynamic behavior of the human-brain. Organic electrochemical transistors (OECTs) have emerged as a promising tool for developing such systems due to their unique bioelectronic properties. In this article, we present a novel approach for signal classification using an OECT array, which exhibits multifunctional bioelectronic functionality similar to neurons and synapses linked through a global medium. Our approach takes advantage of the intrinsic device variabilities of OECTs to create a reservoir network with variable neuron-time constants and synaptic strengths. We demonstrate the effectiveness of our approach by classifying surface-electromyogram (s-EMG) signals into three hand gesture categories. The OECT array performs efficient signal acquisition by feeding signals through multiple gates and measuring the response to a group of OECTs with a global liquid medium. We compare the performance of our approach with and without projecting the input on OECTs and observe a significant increase in classification accuracy from 40% to 68%. We also examined how the classification performance is affected by different selection strategies and numbers of OECTs used. Finally, we developed a spiking neural network-based simulation that mimics the OECTs array and found that OECT-based classification is comparable to the spiking neural network-based approach. Our work paves the way for the next generation of low-power, real-time, and intelligent biomedical sensing systems.</t>
  </si>
  <si>
    <t>[Ghazal, Mahdi; Kumar, Ankush; Garg, Nikhil; Pecqueur, Sebastien; Alibart, Fabien] Univ Polytech Hauts de France, Univ Lille, CNRS, Cent Lille,UMR 8520,IEMN, F-59000 Lille, France; [Kumar, Ankush] Singapore Univ Technol &amp; Design SUTD, Singapore, Singapore; [Garg, Nikhil; Alibart, Fabien] Univ Sherbrooke, CNRS, Lab Nanotechnol &amp; Nanosyst LN2, Sherbrooke, PQ J1X 0A5, Canada</t>
  </si>
  <si>
    <t>Universite de Lille; Centre National de la Recherche Scientifique (CNRS); Universite Polytechnique Hauts-de-France; CNRS - Institute for Engineering &amp; Systems Sciences (INSIS); Centrale Lille; Singapore University of Technology &amp; Design; Institut National des Sciences Appliquees de Lyon - INSA Lyon; University of Sherbrooke</t>
  </si>
  <si>
    <t>Kumar, A; Alibart, F (corresponding author), Univ Polytech Hauts de France, Univ Lille, CNRS, Cent Lille,UMR 8520,IEMN, F-59000 Lille, France.;Kumar, A (corresponding author), Singapore Univ Technol &amp; Design SUTD, Singapore, Singapore.</t>
  </si>
  <si>
    <t>ankush.kumar@univ-lille.fr; fabien.alibart@univ-lille.fr</t>
  </si>
  <si>
    <t>Kumar, Ankush/E-7615-2017</t>
  </si>
  <si>
    <t>Kumar, Ankush/0000-0001-6263-3143; Garg, Nikhil/0000-0002-9210-2826</t>
  </si>
  <si>
    <t>European Research Council (ERC)-CoG IONOS Project [773228]</t>
  </si>
  <si>
    <t>European Research Council (ERC)-CoG IONOS Project(European Research Council (ERC))</t>
  </si>
  <si>
    <t>This work was supported by the European Research Council (ERC)-CoG IONOS Project under Grant 773228.</t>
  </si>
  <si>
    <t>IEEE-INST ELECTRICAL ELECTRONICS ENGINEERS INC</t>
  </si>
  <si>
    <t>PISCATAWAY</t>
  </si>
  <si>
    <t>445 HOES LANE, PISCATAWAY, NJ 08855-4141 USA</t>
  </si>
  <si>
    <t>1530-437X</t>
  </si>
  <si>
    <t>1558-1748</t>
  </si>
  <si>
    <t>IEEE SENS J</t>
  </si>
  <si>
    <t>IEEE Sens. J.</t>
  </si>
  <si>
    <t>MAR 15</t>
  </si>
  <si>
    <t>10.1109/JSEN.2024.3353307</t>
  </si>
  <si>
    <t>Engineering, Electrical &amp; Electronic; Instruments &amp; Instrumentation; Physics, Applied</t>
  </si>
  <si>
    <t>Engineering; Instruments &amp; Instrumentation; Physics</t>
  </si>
  <si>
    <t>NA3H1</t>
  </si>
  <si>
    <t>WOS:001197673400178</t>
  </si>
  <si>
    <t>Gryszel, M; Byun, D; Burtscher, B; Abrahamsson, T; Brodsky, J; Simon, DT; Berggren, M; Glowacki, ED; Strakosas, X; Donahue, MJ</t>
  </si>
  <si>
    <t>Gryszel, Maciej; Byun, Donghak; Burtscher, Bernhard; Abrahamsson, Tobias; Brodsky, Jan; Simon, Daniel Theodore; Berggren, Magnus; Glowacki, Eric Daniel; Strakosas, Xenofon; Donahue, Mary Jocelyn</t>
  </si>
  <si>
    <t>Vertical organic electrochemical transistor platforms for efficient electropolymerization of thiophene based oligomers</t>
  </si>
  <si>
    <t>JOURNAL OF MATERIALS CHEMISTRY C</t>
  </si>
  <si>
    <t>IN-VIVO POLYMERIZATION</t>
  </si>
  <si>
    <t>Organic electrochemical transistors (OECTs) have emerged as promising candidates for various fields, including bioelectronics, neuromorphic computing, biosensors, and wearable electronics. OECTs operate in aqueous solutions, exhibit high amplification properties, and offer ion-to-electron signal transduction. The OECT channel consists of a conducting polymer, with PEDOT:PSS receiving the most attention to date. While PEDOT:PSS is highly conductive, and benefits from optimized protocols using secondary dopants and detergents, new p-type and n-type polymers are emerging with desirable material properties. Among these, low-oxidation potential oligomers are highly enabling for bioelectronics applications, however the polymers resulting from their polymerization lag far behind in conductivity compared with the established PEDOT:PSS. In this work we show that by careful design of the OECT geometrical characteristics, we can overcome this limitation and achieve devices that are on-par with transistors employing PEDOT:PSS. We demonstrate that the vertical architecture allows for facile electropolymerization of a family of trimers that are polymerized in very low oxidation potentials, without the need for harsh chemicals or secondary dopants. Vertical and planar OECTs are compared using various characterization methods. We show that vOECTs are superior platforms in general and propose that the vertical architecture can be expanded for the realization of OECTs for various applications. Vertical organic electrochemical transistor platforms enable facile channel formation by electropolymerization. The improved deposition control and resulting high performance is demonstrated here with the trimer ETE-COONa.</t>
  </si>
  <si>
    <t>[Gryszel, Maciej; Byun, Donghak; Burtscher, Bernhard; Abrahamsson, Tobias; Simon, Daniel Theodore; Berggren, Magnus; Strakosas, Xenofon; Donahue, Mary Jocelyn] Linkoping Univ, Dept Sci &amp; Technol, Lab Organ Elect, SE-60174 Norrkoping, Sweden; [Brodsky, Jan; Glowacki, Eric Daniel; Donahue, Mary Jocelyn] Brno Univ Technol, Cent European Inst Technol, Bioelect Mat &amp; Devices Lab, Purkynova 123, Brno 61200, Czech Republic; [Berggren, Magnus] Linkoping Univ, Wallenberg Wood Sci Ctr, Dept Sci &amp; Technol, SE-60174 Linkoping, Sweden</t>
  </si>
  <si>
    <t>Linkoping University; Brno University of Technology; Linkoping University</t>
  </si>
  <si>
    <t>Strakosas, X; Donahue, MJ (corresponding author), Linkoping Univ, Dept Sci &amp; Technol, Lab Organ Elect, SE-60174 Norrkoping, Sweden.;Donahue, MJ (corresponding author), Brno Univ Technol, Cent European Inst Technol, Bioelect Mat &amp; Devices Lab, Purkynova 123, Brno 61200, Czech Republic.</t>
  </si>
  <si>
    <t>xenofon.strakosas@liu.se; mary.donahue@liu.se</t>
  </si>
  <si>
    <t>Głowacki, Eric Daniel/F-1327-2016; Brodsky, Jan/GYJ-6288-2022; Abrahamsson, Tobias/T-4316-2017; Simon, Daniel/H-3027-2011</t>
  </si>
  <si>
    <t>Brodsky, Jan/0000-0002-5656-3158; Abrahamsson, Tobias/0000-0002-3615-1850; Burtscher, Bernhard/0000-0002-6394-2965; Simon, Daniel/0000-0002-2799-3490; Strakosas, Xenofon/0000-0001-5757-8565</t>
  </si>
  <si>
    <t>European Research Council (AdG 2018 Magnus Berggren) [2022-04807]; Swedish Research Council [2023-05459, 2009-00971]; Swedish Foundation for Strategic Research [2018-06197]; Swedish Government Strategic Research Areas in Materials Science on Functional Materials at Linkoeping University (Faculty Grant SFO-Mat-LiU) [RMX18-0083]; [834677]</t>
  </si>
  <si>
    <t>European Research Council (AdG 2018 Magnus Berggren); Swedish Research Council(Swedish Research Council); Swedish Foundation for Strategic Research(Swedish Foundation for Strategic ResearchSwedish Foundation for Humanities &amp; Social Sciences); Swedish Government Strategic Research Areas in Materials Science on Functional Materials at Linkoeping University (Faculty Grant SFO-Mat-LiU);</t>
  </si>
  <si>
    <t>This work was carried out within the e-NeuroPharma projects supported by the European Research Council (AdG 2018 Magnus Berggren, 834677), the Swedish Research Council (2018-06197), and the Swedish Foundation for Strategic Research (RMX18-0083). XS and MJD would additionally like to acknowledge support from the Swedish Research Council (2022-04807, 2023-05459), and MJD from the Swedish Government Strategic Research Areas in Materials Science on Functional Materials at Linkoeping University (Faculty Grant SFO-Mat-LiU No. 2009-00971).</t>
  </si>
  <si>
    <t>2050-7526</t>
  </si>
  <si>
    <t>2050-7534</t>
  </si>
  <si>
    <t>J MATER CHEM C</t>
  </si>
  <si>
    <t>J. Mater. Chem. C</t>
  </si>
  <si>
    <t>APR 18</t>
  </si>
  <si>
    <t>10.1039/d3tc04730j</t>
  </si>
  <si>
    <t>NZ2O3</t>
  </si>
  <si>
    <t>WOS:001190241500001</t>
  </si>
  <si>
    <t>Wan, X; Hu, YY; Zhu, YY; Zhu, L; Zhao, X; Yu, ZH; Yan, SC; Li, BH; Xu, Y; Sun, HB</t>
  </si>
  <si>
    <t>Wan, Xiang; Hu, Yanyu; Zhu, Yuanyuan; Zhu, Li; Zhao, Xing; Yu, Zhihao; Yan, Shancheng; Li, Binhong; Xu, Yong; Sun, Huabin</t>
  </si>
  <si>
    <t>Organic Electrochemical Transistors for Emulating Short-Term Synaptic Plasticity and Direction Selectivity</t>
  </si>
  <si>
    <t>IEEE ELECTRON DEVICE LETTERS</t>
  </si>
  <si>
    <t>Voltage; Transistors; Logic gates; Neuromorphics; Protons; Electrodes; Wiring; Organic electrochemical transistors; synaptic plasticity; neuromorphic computing</t>
  </si>
  <si>
    <t>Organic electrochemical transistors (OECTs) are now widely investigated for their potential use in brain-inspired neuromorphic computation. In this letter, chitosan-gated OECTs are proposed as the neuromorphic devices. The proton conductive chitosan employed as the dielectric can provide low-voltage operation and synapse-like functions for such device via its electric-double-layer (EDL) capacitive effect. Two wiring schemes are utilized for such devices to emulate two different types of short-term synaptic plasticity: potentiation (STP) and depression (STD). These schemes are further integrated into a novel neuromorphic circuit to implement direction selectivity. The achieved direction selectivity is subsequently employed as a temporal-coding method for the recognition of dynamic handwriting. This study demonstrates the tremendous potential of chitosan-gated OECT in neuromorphic application, and it is expected to accelerate the development of next-generation artificial intelligence systems.</t>
  </si>
  <si>
    <t>[Wan, Xiang; Hu, Yanyu; Zhu, Yuanyuan; Zhu, Li; Yu, Zhihao; Yan, Shancheng; Xu, Yong; Sun, Huabin] Nanjing Univ Posts &amp; Telecommun, Sch Integrated Circuit Sci &amp; Engn, Nanjing 210023, Peoples R China; [Zhao, Xing; Li, Binhong] Chinese Acad Sci, Inst Microelect, Beijing 100029, Peoples R China; [Li, Binhong; Xu, Yong; Sun, Huabin] Guangdong Greater Bay Area Inst Integrated Circuit, Guangzhou 510535, Peoples R China</t>
  </si>
  <si>
    <t>Nanjing University of Posts &amp; Telecommunications; Chinese Academy of Sciences; Institute of Microelectronics, CAS</t>
  </si>
  <si>
    <t>Sun, HB (corresponding author), Nanjing Univ Posts &amp; Telecommun, Sch Integrated Circuit Sci &amp; Engn, Nanjing 210023, Peoples R China.;Zhao, X (corresponding author), Chinese Acad Sci, Inst Microelect, Beijing 100029, Peoples R China.</t>
  </si>
  <si>
    <t>zhaoxing@ime.ac.cn; hbsun@njupt.edu.cn</t>
  </si>
  <si>
    <t>Yu, Zhihao/AEE-1727-2022; SUN, Huabin/KIC-9217-2024; Zhao, Xing/KUF-0808-2024; Zhu, Li/GSO-3111-2022</t>
  </si>
  <si>
    <t>Yu, Zhihao/0000-0002-9724-5033; SUN, Huabin/0000-0002-8465-7151; Zhu, Li/0000-0003-1583-2670; Zhao, Xing/0000-0001-6833-2923; Wan, Xiang/0000-0001-6085-0603</t>
  </si>
  <si>
    <t>National Natural Science Foundation of China</t>
  </si>
  <si>
    <t>National Natural Science Foundation of China(National Natural Science Foundation of China (NSFC))</t>
  </si>
  <si>
    <t>No Statement Available</t>
  </si>
  <si>
    <t>0741-3106</t>
  </si>
  <si>
    <t>1558-0563</t>
  </si>
  <si>
    <t>IEEE ELECTR DEVICE L</t>
  </si>
  <si>
    <t>IEEE Electron Device Lett.</t>
  </si>
  <si>
    <t>10.1109/LED.2024.3353547</t>
  </si>
  <si>
    <t>Engineering, Electrical &amp; Electronic</t>
  </si>
  <si>
    <t>Engineering</t>
  </si>
  <si>
    <t>KD9Z9</t>
  </si>
  <si>
    <t>WOS:001178151900006</t>
  </si>
  <si>
    <t>Gao, Y; Zhou, YC; Ji, XD; Graham, AJ; Dundas, CM; Mahfoud, IEM; Tibbett, BM; Tan, BJM; Partipilo, G; Dodabalapur, A; Rivnay, J; Keitz, BK</t>
  </si>
  <si>
    <t>Gao, Yang; Zhou, Yuchen; Ji, Xudong; Graham, Austin J.; Dundas, Christopher M.; Miniel Mahfoud, Ismar E.; Tibbett, Bailey M.; Tan, Benjamin; Partipilo, Gina; Dodabalapur, Ananth; Rivnay, Jonathan; Keitz, Benjamin K.</t>
  </si>
  <si>
    <t>A hybrid transistor with transcriptionally controlled computation and plasticity</t>
  </si>
  <si>
    <t>PEDOTPSS; ENHANCEMENT; BACTERIA; BIOLOGY; LOGIC; GENE</t>
  </si>
  <si>
    <t>Organic electrochemical transistors (OECTs) are ideal devices for translating biological signals into electrical readouts and have applications in bioelectronics, biosensing, and neuromorphic computing. Despite their potential, developing programmable and modular methods for living systems to interface with OECTs has proven challenging. Here we describe hybrid OECTs containing the model electroactive bacterium Shewanella oneidensis that enable the transduction of biological computations to electrical responses. Specifically, we fabricated planar p-type OECTs and demonstrated that channel de-doping is driven by extracellular electron transfer (EET) from S. oneidensis. Leveraging this mechanistic understanding and our ability to control EET flux via transcriptional regulation, we used plasmid-based Boolean logic gates to translate biological computation into current changes within the OECT. Finally, we demonstrated EET-driven changes to OECT synaptic plasticity. This work enables fundamental EET studies and OECT-based biosensing and biocomputing systems with genetically controllable and modular design elements. Interfacing living systems with electronics for biosensing and biocomputing applications is challenging. Here, Gao et al. present hybrid transistors with electroactive bacteria capable of extracellular electron transfer, enabling transduction of biological computations to electrical readouts.</t>
  </si>
  <si>
    <t>[Gao, Yang; Graham, Austin J.; Dundas, Christopher M.; Miniel Mahfoud, Ismar E.; Tibbett, Bailey M.; Partipilo, Gina; Keitz, Benjamin K.] Univ Texas Austin, McKetta Dept Chem Engn, Austin, TX 78712 USA; [Zhou, Yuchen; Dodabalapur, Ananth] Univ Texas Austin, Dept Elect &amp; Comp Engn, Austin, TX 78712 USA; [Zhou, Yuchen; Tan, Benjamin; Dodabalapur, Ananth] Univ Texas Austin, Microelect Res Ctr, Austin, TX 78758 USA; [Ji, Xudong; Rivnay, Jonathan] Northwestern Univ, Dept Biomed Engn, Evanston, IL 60208 USA; [Ji, Xudong; Rivnay, Jonathan] Northwestern Univ, Simpson Querrey Inst, Chicago, IL 60611 USA; [Graham, Austin J.] Univ Calif San Francisco, Dept Pharmaceut Chem, San Francisco, CA 94158 USA; [Dundas, Christopher M.] Stanford Univ, Dept Biol, Stanford, CA 94305 USA; [Tan, Benjamin] Univ Texas Austin, Dept Chem, Austin, TX 78712 USA</t>
  </si>
  <si>
    <t>University of Texas System; University of Texas Austin; University of Texas System; University of Texas Austin; University of Texas System; University of Texas Austin; Northwestern University; Northwestern University; University of California System; University of California San Francisco; Stanford University; University of Texas System; University of Texas Austin</t>
  </si>
  <si>
    <t>Keitz, BK (corresponding author), Univ Texas Austin, McKetta Dept Chem Engn, Austin, TX 78712 USA.</t>
  </si>
  <si>
    <t>keitz@utexas.edu</t>
  </si>
  <si>
    <t>Rivnay, Jonathan/L-9931-2017</t>
  </si>
  <si>
    <t>Partipilo, Gina/0000-0001-6353-3419; Tibbett, Bailey/0009-0000-3174-5134; Dundas, Christopher/0000-0001-9183-8236; Tan, Benjamin/0009-0002-3793-1311; Graham, Austin/0000-0001-8924-181X; Miniel Mahfoud, Ismar/0000-0003-0373-8337; Ji, Xudong/0000-0003-3068-3650</t>
  </si>
  <si>
    <t>Welch Foundation [49375, 49376, 49377]; Voigt Lab via Addgene [F-1929]; Welch Foundation [R35GM133640]; National Institutes of Health [1944334]; NSF CAREER award [FA9550-20-1-0088]; Air Force Office of Scientific Research [DGE-1610403]; National Science Foundation Graduate Research Fellowships [FA9550-21-1-0148]; AFOSR DURIP award; Texas Materials Institute [DMR-1720595]; Center for Dynamics and Control of Materials: an NSF MRSEC [ECCS-1542159]; NSF National Nanotechnology Coordinated Infrastructure; Institute for Cellular and Molecular Biology, University of Texas at Austin; S10</t>
  </si>
  <si>
    <t>Welch Foundation(The Welch Foundation); Voigt Lab via Addgene; Welch Foundation(The Welch Foundation); National Institutes of Health(United States Department of Health &amp; Human ServicesNational Institutes of Health (NIH) - USA); NSF CAREER award(National Science Foundation (NSF)NSF - Office of the Director (OD)); Air Force Office of Scientific Research(United States Department of DefenseAir Force Office of Scientific Research (AFOSR)); National Science Foundation Graduate Research Fellowships(National Science Foundation (NSF)); AFOSR DURIP award; Texas Materials Institute; Center for Dynamics and Control of Materials: an NSF MRSEC; NSF National Nanotechnology Coordinated Infrastructure; Institute for Cellular and Molecular Biology, University of Texas at Austin; S10</t>
  </si>
  <si>
    <t>Base plasmids for the NAND circuit were generously provided by the Voigt Lab via Addgene (#49375, #49376, #49377). This research was financially supported by the Welch Foundation (Grant F-1929, B.K.K.), the National Institutes of Health under award number R35GM133640 (B.K.K.), an NSF CAREER award (1944334, B.K.K.), and the Air Force Office of Scientific Research under award number FA9550-20-1-0088 (B.K.K.). A.J.G. was supported through a National Science Foundation Graduate Research Fellowships (Program Award No. DGE-1610403). AFM experiments were performed on an instrument obtained through an AFOSR DURIP award (FA9550-21-1-0148). The authors acknowledge use of shared research facilities supported in part by the Texas Materials Institute, the Center for Dynamics and Control of Materials: an NSF MRSEC (DMR-1720595), and the NSF National Nanotechnology Coordinated Infrastructure (ECCS-1542159). We gratefully acknowledge the use of facilities within the core microscopy lab of the Institute for Cellular and Molecular Biology, University of Texas at Austin. Cartoon illustrations were created using BioRender.com. We acknowledge A.J.G. for his contribution to Fig. S10, originally featured in Transcriptional Regulation of Synthetic Polymer Networks, https://doi.org/10.1101/2021.10.17.464678, and reproduced here with permission.</t>
  </si>
  <si>
    <t>FEB 21</t>
  </si>
  <si>
    <t>10.1038/s41467-024-45759-1</t>
  </si>
  <si>
    <t>JN6F0</t>
  </si>
  <si>
    <t>WOS:001173879300049</t>
  </si>
  <si>
    <t>Kim, J; Pankow, RM; Cho, Y; Duplessis, ID; Qin, F; Meli, D; Daso, R; Zheng, D; Huang, W; Rivnay, J; Marks, TJ; Facchetti, A</t>
  </si>
  <si>
    <t>Kim, Jaehyun; Pankow, Robert M.; Cho, Yongjoon; Duplessis, Isaiah D.; Qin, Fei; Meli, Dilara; Daso, Rachel; Zheng, Ding; Huang, Wei; Rivnay, Jonathan; Marks, Tobin J.; Facchetti, Antonio</t>
  </si>
  <si>
    <t>Monolithically integrated high-density vertical organic electrochemical transistor arrays and complementary circuits</t>
  </si>
  <si>
    <t>NATURE ELECTRONICS</t>
  </si>
  <si>
    <t>ELECTRONICS</t>
  </si>
  <si>
    <t>Organic electrochemical transistors (OECTs) can be used to create biosensors, wearable devices and neuromorphic systems. However, restrictions in the micro- and nanopatterning of organic semiconductors, as well as topological irregularities, often limit their use in monolithically integrated circuits. Here we show that the micropatterning of organic semiconductors by electron-beam exposure can be used to create high-density (up to around 7.2 million OECTs per cm2) and mechanically flexible vertical OECT arrays and circuits. The energetic electrons convert the semiconductor exposed area to an electronic insulator while retaining ionic conductivity and topological continuity with the redox-active unexposed areas essential for monolithic integration. The resulting p- and n-type vertical OECT active-matrix arrays exhibit transconductances of 0.08-1.7 S, transient times of less than 100 mu s and stable switching properties of more than 100,000 cycles. We also fabricate vertically stacked complementary logic circuits, including NOT, NAND and NOR gates. Micropatterning of organic semiconductors by electron-beam exposure can be used to create vertical organic electrochemical transistor arrays and complementary logic circuits with densities of up to 7.2 million transistors per cm2.</t>
  </si>
  <si>
    <t>[Kim, Jaehyun; Pankow, Robert M.; Cho, Yongjoon; Duplessis, Isaiah D.; Qin, Fei; Zheng, Ding; Huang, Wei; Marks, Tobin J.; Facchetti, Antonio] Northwestern Univ, Dept Chem, Evanston, IL 60208 USA; [Kim, Jaehyun; Pankow, Robert M.; Cho, Yongjoon; Duplessis, Isaiah D.; Qin, Fei; Zheng, Ding; Huang, Wei; Marks, Tobin J.; Facchetti, Antonio] Northwestern Univ, Mat Res Ctr, Evanston, IL 60208 USA; [Kim, Jaehyun] Dongguk Univ, Dept Semicond Sci, Seoul, South Korea; [Meli, Dilara; Rivnay, Jonathan; Marks, Tobin J.] Northwestern Univ, Dept Mat Sci &amp; Engn, Evanston, IL 60208 USA; [Daso, Rachel; Rivnay, Jonathan] Northwestern Univ, Dept Biomed Engn, Evanston, IL 60208 USA; [Facchetti, Antonio] Linkoping Univ, Dept Sci &amp; Technol, Lab Organ Elect, SE-60174 Norrkoping, Sweden; [Facchetti, Antonio] Georgia Inst Technol, Sch Mat Sci &amp; Engn, Atlanta, GA 30332 USA</t>
  </si>
  <si>
    <t>Northwestern University; Northwestern University; Dongguk University; Northwestern University; Northwestern University; Linkoping University; University System of Georgia; Georgia Institute of Technology</t>
  </si>
  <si>
    <t>Marks, TJ; Facchetti, A (corresponding author), Northwestern Univ, Dept Chem, Evanston, IL 60208 USA.;Marks, TJ; Facchetti, A (corresponding author), Northwestern Univ, Mat Res Ctr, Evanston, IL 60208 USA.;Rivnay, J; Marks, TJ (corresponding author), Northwestern Univ, Dept Mat Sci &amp; Engn, Evanston, IL 60208 USA.;Rivnay, J (corresponding author), Northwestern Univ, Dept Biomed Engn, Evanston, IL 60208 USA.;Facchetti, A (corresponding author), Linkoping Univ, Dept Sci &amp; Technol, Lab Organ Elect, SE-60174 Norrkoping, Sweden.;Facchetti, A (corresponding author), Georgia Inst Technol, Sch Mat Sci &amp; Engn, Atlanta, GA 30332 USA.</t>
  </si>
  <si>
    <t>jrivnay@northwestern.edu; t-marks@northwestern.edu; afacchetti6@gatech.edu</t>
  </si>
  <si>
    <t>Huang, Wei/V-2638-2018; Rivnay, Jonathan/L-9931-2017; Rivnay, Jonathan/E-1420-2011</t>
  </si>
  <si>
    <t>Huang, Wei/0000-0002-0973-8015; Rivnay, Jonathan/0000-0002-0602-6485; Meli, Dilara/0000-0002-9032-1697; Pankow, Robert/0000-0003-2856-912X; Duplessis, Isaiah/0000-0003-1488-5244</t>
  </si>
  <si>
    <t>United States - Israel Binational Science Foundation (BSF) [FA9550-22-1-0423]; AFOSR [N00014-20-1-2116]; US Office of Naval Research [70NANB10H005]; US Department of Commerce, National Institute of Standards and Technology as part of the Centre for Hierarchical Materials Design Award [2020384]; BSF [DMR-2223922]; NSF [DMR-1720139, DMR-2308691]; Northwestern University Materials Research Science and Engineering Center Awards NSF [FG-2019-12046]; Alfred P. Sloan Foundation [DE-AC02-05CH11231]; US Department of Energy [DE-AC02-06CH11357]; DOE Office of Science by Argonne National Laboratory [NSF ECCS-2025633, NSF DMR-1720139]; SHyNE Resource</t>
  </si>
  <si>
    <t>United States - Israel Binational Science Foundation (BSF)(US-Israel Binational Science Foundation); AFOSR(United States Department of DefenseAir Force Office of Scientific Research (AFOSR)); US Office of Naval Research(United States Department of DefenseUnited States NavyOffice of Naval Research); US Department of Commerce, National Institute of Standards and Technology as part of the Centre for Hierarchical Materials Design Award; BSF(US-Israel Binational Science Foundation); NSF(National Science Foundation (NSF)); Northwestern University Materials Research Science and Engineering Center Awards NSF; Alfred P. Sloan Foundation(Alfred P. Sloan Foundation); US Department of Energy(United States Department of Energy (DOE)); DOE Office of Science by Argonne National Laboratory(United States Department of Energy (DOE)); SHyNE Resource</t>
  </si>
  <si>
    <t>This work was supported by the AFOSR (contract no. FA9550-22-1-0423), the US Office of Naval Research Contract no. N00014-20-1-2116, by the US Department of Commerce, National Institute of Standards and Technology as part of the Centre for Hierarchical Materials Design Award no. 70NANB10H005, BSF (award no. 2020384), NSF (DMR-2223922) and the Northwestern University Materials Research Science and Engineering Center Awards NSF DMR-1720139 and DMR-2308691. J.R. gratefully acknowledges support from the Alfred P. Sloan Foundation (FG-2019-12046). This work acknowledges the US Department of Energy under contract no. DE-AC02-05CH11231 at beamline 8-ID-E of the Advanced Photon Source, a US Department of Energy (DOE) Office of Science User Facility operated for the DOE Office of Science by Argonne National Laboratory under Contract No. DE-AC02-06CH11357. This work made use of the NUFAB facility of Northwestern University's NUANCE Center, which has received support from the SHyNE Resource (NSF ECCS-2025633), the IIN and Northwestern's MRSEC programme (NSF DMR-1720139).</t>
  </si>
  <si>
    <t>2520-1131</t>
  </si>
  <si>
    <t>NAT ELECTRON</t>
  </si>
  <si>
    <t>Nat. Electron.</t>
  </si>
  <si>
    <t>10.1038/s41928-024-01127-x</t>
  </si>
  <si>
    <t>FEB 2024</t>
  </si>
  <si>
    <t>MC1H6</t>
  </si>
  <si>
    <t>WOS:001168936500001</t>
  </si>
  <si>
    <t>Yoon, J; Kim, J; Jung, H; Cho, JI; Park, JH; Shin, M; Kim, IS; Kang, J; Son, D</t>
  </si>
  <si>
    <t>Yoon, Jiyong; Kim, Jaehyon; Jung, Hyunjin; Cho, Jeong-Ick; Park, Jin-Hong; Shin, Mikyung; Kim, In Soo; Kang, Joohoon; Son, Donghee</t>
  </si>
  <si>
    <t>Intrinsically stretchable sensory-neuromorphic system for sign language translation</t>
  </si>
  <si>
    <t>CURRENT OPINION IN SOLID STATE &amp; MATERIALS SCIENCE</t>
  </si>
  <si>
    <t>Intrinsically stretchable; Organic electrochemical transistor; Neuromorphic; Sign language translation</t>
  </si>
  <si>
    <t>STRAIN SENSOR</t>
  </si>
  <si>
    <t>Soft wearable strain sensors with mechanically invisible interactions with skin tissue have enabled precise diagnosis and effective treatment of neurological movement disorders in a closed-loop manner that quantitatively measures motion-related strains without noise intervention and provides feedback information. Because of the immediate interpretation from motion-driven sign language to general conversation, such on-skin strain sensors have recently been considered promising candidates for facilitating communication either within deaf and hard-of-hearing communities or among people with disabilities. Despite advances in soft strain sensors, the lack of intrinsically stretchable neuromorphic modules that mimic biological synapses and efficiently perform neural computation and dynamics has resulted in inaccurate translation of sign language. In this study, we present an intrinsically stretchable organic electrochemical transistor (is-OECT) synapse integrated with crackbased strain sensors conformally mounted onto fingers to implement an interactive sensory-neuromorphic system (iSNS) capable of overcoming auditory impediments. The is-OECT synapse in the iSNS shows stable electrical performance (a large number of states (similar to 100 states) and a linear weight update) in the skin deformation range (approximately 30%). Based on pre-trained data gathered from on-finger strain-sensing information, the iSNS wirelessly translates sign language while maintaining high accuracy.</t>
  </si>
  <si>
    <t>[Yoon, Jiyong; Kim, Jaehyon; Jung, Hyunjin; Cho, Jeong-Ick; Park, Jin-Hong; Son, Donghee] Sungkyunkwan Univ, Dept Elect &amp; Comp Engn, Suwon 16419, South Korea; [Yoon, Jiyong; Kim, Jaehyon; Jung, Hyunjin; Shin, Mikyung; Son, Donghee] Inst Basic Sci IBS, Ctr Neurosci Imaging Res, Suwon, South Korea; [Park, Jin-Hong] Sungkyunkwan Univ SKKU, SKKU Adv Inst Nanotechnol St, Suwon 16419, South Korea; [Shin, Mikyung] Sungkyunkwan Univ SKKU, Dept Intelligent Precis Healthcare Convergence, Suwon 16419, South Korea; [Shin, Mikyung] Sungkyunkwan Univ SKKU, Dept Biomed Engn, Suwon 16419, South Korea; [Kim, In Soo; Kang, Joohoon; Son, Donghee] Korea Inst Sci &amp; Technol, Nanophoton Res Ctr, Seoul 02792, South Korea; [Kim, In Soo; Kang, Joohoon; Son, Donghee] Sungkyunkwan Univ SKKU, KIST SKKU Carbon Neutral Res Ctr, Suwon 16419, South Korea; [Kim, In Soo; Kang, Joohoon] Sungkyunkwan Univ SKKU, Sch Adv Mat Sci &amp; Engn, Suwon 16419, South Korea; [Son, Donghee] Sungkyunkwan Univ SKKU, Dept Artificial Intelligence Syst Engn, Suwon 16419, South Korea</t>
  </si>
  <si>
    <t>Sungkyunkwan University (SKKU); Institute for Basic Science - Korea (IBS); Sungkyunkwan University (SKKU); Sungkyunkwan University (SKKU); Sungkyunkwan University (SKKU); Korea Institute of Science &amp; Technology (KIST); Sungkyunkwan University (SKKU); Sungkyunkwan University (SKKU); Sungkyunkwan University (SKKU)</t>
  </si>
  <si>
    <t>Son, D (corresponding author), Sungkyunkwan Univ, Dept Elect &amp; Comp Engn, Suwon 16419, South Korea.</t>
  </si>
  <si>
    <t>daniel3600@g.skku.edu</t>
  </si>
  <si>
    <t>PARK, JIN-HONG/JOP-7872-2023; Son, Donghee/KLC-8907-2024; Park, Jin-Hong/O-4480-2016</t>
  </si>
  <si>
    <t>PARK, JIN-HONG/0000-0001-8401-6920; Son, Donghee/0000-0002-3772-8009;</t>
  </si>
  <si>
    <t>National Research Foundation of Korea (NRF) - Korea government (MSIT) [2020R1C1C1005567]; MSIT (Ministry of Science and ICT), Korea, under the ICT Creative Consilience Program [IITP-2023-2020-0-01821]; Institute of Information &amp; communications Technology Planning &amp; Evaluation (IITP) - Korea government (MSIT) [2020-0-00261]; National R&amp;D Program through the National Research Foundation of Korea (NRF) - Ministry of Science and ICT [2020M3H2A1076786]; Institute for Basic Science [IBS -R015 -D1]</t>
  </si>
  <si>
    <t>National Research Foundation of Korea (NRF) - Korea government (MSIT)(National Research Foundation of KoreaMinistry of Science, ICT &amp; Future Planning, Republic of KoreaMinistry of Science &amp; ICT (MSIT), Republic of Korea); MSIT (Ministry of Science and ICT), Korea, under the ICT Creative Consilience Program(Ministry of Science &amp; ICT (MSIT), Republic of KoreaMinistry of Science, ICT &amp; Future Planning, Republic of Korea); Institute of Information &amp; communications Technology Planning &amp; Evaluation (IITP) - Korea government (MSIT)(Institute for Information &amp; Communication Technology Planning &amp; Evaluation (IITP), Republic of KoreaMinistry of Science &amp; ICT (MSIT), Republic of Korea); National R&amp;D Program through the National Research Foundation of Korea (NRF) - Ministry of Science and ICT(National Research Foundation of KoreaMinistry of Science, ICT &amp; Future Planning, Republic of Korea); Institute for Basic Science</t>
  </si>
  <si>
    <t>This research was supported by the National Research Foundation of Korea (NRF) grant funded by the Korea government (MSIT) (No. 2020R1C1C1005567) ; MSIT (Ministry of Science and ICT), Korea, under the ICT Creative Consilience Program (IITP-2023-2020-0-01821) supervised by the IITP (Institute for Information &amp; communications Technology Planning &amp; Evaluation) ; Institute of Information &amp; communications Technology Planning &amp; Evaluation (IITP) grant funded by the Korea government (MSIT) (No. 2020-0-00261, Development of low power/low delay/self-power suppliable RF simultaneous information and power transfer system and stretchable electronic epineurium for wireless nerve bypass implementation) ; the National R &amp; D Program through the National Research Foundation of Korea (NRF) funded by the Ministry of Science and ICT (No. 2020M3H2A1076786) ; Institute for Basic Science (IBS -R015 -D1) .</t>
  </si>
  <si>
    <t>PERGAMON-ELSEVIER SCIENCE LTD</t>
  </si>
  <si>
    <t>OXFORD</t>
  </si>
  <si>
    <t>THE BOULEVARD, LANGFORD LANE, KIDLINGTON, OXFORD OX5 1GB, ENGLAND</t>
  </si>
  <si>
    <t>1359-0286</t>
  </si>
  <si>
    <t>1879-0348</t>
  </si>
  <si>
    <t>CURR OPIN SOLID ST M</t>
  </si>
  <si>
    <t>Curr. Opin. Solid State Mat. Sci.</t>
  </si>
  <si>
    <t>10.1016/j.cossms.2024.101142</t>
  </si>
  <si>
    <t>Materials Science, Multidisciplinary; Physics, Applied; Physics, Condensed Matter</t>
  </si>
  <si>
    <t>KV7A6</t>
  </si>
  <si>
    <t>WOS:001182791500001</t>
  </si>
  <si>
    <t>Xu, J; Xie, M; Wu, XH; Xiao, KS; Ding, YY; Bai, LB; Huang, CG; Huang, W</t>
  </si>
  <si>
    <t>Xu, Jie; Xie, Miao; Wu, Xinhao; Xiao, Kunshu; Ding, Yaoyu; Bai, Libing; Huang, Cheng-Geng; Huang, Wei</t>
  </si>
  <si>
    <t>Remaining useful life prediction towards cycling stability of organic electrochemical transistors</t>
  </si>
  <si>
    <t>MATERIALS RESEARCH EXPRESS</t>
  </si>
  <si>
    <t>organic electrochemical transistor; RUL prediction; cycling aging test; data-driven methodology</t>
  </si>
  <si>
    <t>Organic electrochemical transistors (OECTs) show abundant potential in biosensors, artificial neuromorphic systems, brain-machine interfaces, etc With the fast development of novel functional materials and new device structures, OECTs with high transconductance (g(m) &gt; mS) and good cycling stabilities (&gt; 10,000 cycles) have been developed. While stability characterization is always time-consuming, to accelerate the development and commercialization of OECTs, tools for stability prediction are urgently needed. In this paper, OECTs with good cycling stabilities are realized by minimizing the gate voltage amplitude during cycling, while a remaining useful life (RUL) prediction framework for OECTs is proposed. Specifically, OECTs based on p(g2T-T) show tremendously enhanced stability which exhibits only 46.1% on-current (I-ON) and 33.2% peak g(m) decreases after 80,000 cycles (53 min). Then, RUL prediction is proposed based on the run-to-failure (RtF) aging tests (cycling stability test of OECTs). By selecting two aging parameters (I-ON and peak g(m)) as health indicators (HI), a novel multi-scale feature fusion (MFF) method for RUL prediction is proposed, which consists of a long short-term memory (LSTM) neural network based multi-scale feature generator (MFG) module for feature extraction and an attention-based feature fusion (AFF) module for feature fusion. Consequently, richer effective information is utilized to improve the prediction performance, where the experimental results show the superiority of the proposed framework on multiple OECTs in RUL prediction tasks. Therefore, by introducing such a powerful framework for the evaluation of the lifetime of OECTs, further optimization of materials, devices, and integrated systems relevant to OECTs will be stimulated. Moreover, this tool can also be extended to other relevant bioelectronics.</t>
  </si>
  <si>
    <t>[Xu, Jie; Xie, Miao; Ding, Yaoyu; Bai, Libing; Huang, Cheng-Geng; Huang, Wei] Univ Elect Sci &amp; Technol China, Sch Automat Engn, Chengdu, Peoples R China; [Wu, Xinhao; Xiao, Kunshu] Univ Elect Sci &amp; Technol China, Sch Comp Sci &amp; Engn, Chengdu, Peoples R China</t>
  </si>
  <si>
    <t>University of Electronic Science &amp; Technology of China; University of Electronic Science &amp; Technology of China</t>
  </si>
  <si>
    <t>Huang, W (corresponding author), Univ Elect Sci &amp; Technol China, Sch Automat Engn, Chengdu, Peoples R China.</t>
  </si>
  <si>
    <t>whuang@uestc.edu.cn</t>
  </si>
  <si>
    <t>Huang, Wei/V-2638-2018</t>
  </si>
  <si>
    <t>Huang, Wei/0000-0002-0973-8015</t>
  </si>
  <si>
    <t>Aeronautical Science Foundation of China https://doi.org/10.13039/501100004750 [2022YFE0134800, 2023YFC2411800]; National Key R&amp;D Program of China [62273073]; National Natural Science Foundation of China [20230024080002]; Aeronautical Science Foundation of China [2023ZYD0161]; Sichuan Science and Technology Program [2023-YF06-00028-HZ]; Chengdu Science and Technology Bureau</t>
  </si>
  <si>
    <t>Aeronautical Science Foundation of China https://doi.org/10.13039/501100004750; National Key R&amp;D Program of China; National Natural Science Foundation of China(National Natural Science Foundation of China (NSFC)); Aeronautical Science Foundation of China; Sichuan Science and Technology Program; Chengdu Science and Technology Bureau</t>
  </si>
  <si>
    <t>This work is financially supported by the National Key R&amp;D Program of China (2022YFE0134800, 2023YFC2411800), the National Natural Science Foundation of China (No. 62273073), the Aeronautical Science Foundation of China (20230024080002), the Sichuan Science and Technology Program (No. 2023ZYD0161) and Chengdu Science and Technology Bureau (2023-YF06-00028-HZ).</t>
  </si>
  <si>
    <t>2053-1591</t>
  </si>
  <si>
    <t>MATER RES EXPRESS</t>
  </si>
  <si>
    <t>Mater. Res. Express</t>
  </si>
  <si>
    <t>JAN 1</t>
  </si>
  <si>
    <t>10.1088/2053-1591/ad20a7</t>
  </si>
  <si>
    <t>GT2Q9</t>
  </si>
  <si>
    <t>WOS:001154861600001</t>
  </si>
  <si>
    <t>Keene, ST; Gatecliff, LW; Bidinger, SL; Moser, M; Mcculloch, I; Malliaras, GG</t>
  </si>
  <si>
    <t>Keene, Scott T.; Gatecliff, Luke W.; Bidinger, Sophia L.; Moser, Maximilian; Mcculloch, Iain; Malliaras, George G.</t>
  </si>
  <si>
    <t>Stable operating windows for polythiophene organic electrochemical transistors</t>
  </si>
  <si>
    <t>MRS COMMUNICATIONS</t>
  </si>
  <si>
    <t>Bioelectronic; Polymer; Devices; Electrical properties; Ionic conductor</t>
  </si>
  <si>
    <t>Organic electrochemical transistors (OECTs) have emerged as a promising platform for biosensing, electrophysiology, and neuromorphic devices. However, OECTs are often limited by the stability of the channel materials. Here, we systematically investigate the stability of OECT channels under varied operating voltage ranges. We find that OECT materials can be operated with high stability when the voltage range is reduced. We show that repeated full voltage cycling degrades device performance. The results indicate that to maximize stability, OECTs should either be operated in the saturation regime to maximize current gain (transconductance) or in the subthreshold regime to maximize the on/off ratio.</t>
  </si>
  <si>
    <t>[Keene, Scott T.; Gatecliff, Luke W.; Bidinger, Sophia L.; Malliaras, George G.] Univ Cambridge, Dept Engn, Elect Engn Div, Cambridge CB3 0FA, England; [Keene, Scott T.] Univ Cambridge, Dept Phys, Cavendish Lab, Cambridge CB3 0HE, England; [Moser, Maximilian; Mcculloch, Iain] Univ Oxford, Dept Chem, Oxford OX1 3TA, England</t>
  </si>
  <si>
    <t>University of Cambridge; University of Cambridge; University of Oxford</t>
  </si>
  <si>
    <t>Keene, ST (corresponding author), Univ Cambridge, Dept Engn, Elect Engn Div, Cambridge CB3 0FA, England.;Keene, ST (corresponding author), Univ Cambridge, Dept Phys, Cavendish Lab, Cambridge CB3 0HE, England.</t>
  </si>
  <si>
    <t>stk30@cam.ac.uk</t>
  </si>
  <si>
    <t>McCulloch, Iain/G-1486-2015</t>
  </si>
  <si>
    <t>McCulloch, Iain/0000-0002-6340-7217</t>
  </si>
  <si>
    <t>Horizon 2020 Framework Programme</t>
  </si>
  <si>
    <t>Horizon 2020 Framework Programme(Horizon 2020)</t>
  </si>
  <si>
    <t>The authors would like to thank Lukas Bongartz for the fruitful discussions.</t>
  </si>
  <si>
    <t>SPRINGER HEIDELBERG</t>
  </si>
  <si>
    <t>HEIDELBERG</t>
  </si>
  <si>
    <t>TIERGARTENSTRASSE 17, D-69121 HEIDELBERG, GERMANY</t>
  </si>
  <si>
    <t>2159-6859</t>
  </si>
  <si>
    <t>2159-6867</t>
  </si>
  <si>
    <t>MRS COMMUN</t>
  </si>
  <si>
    <t>MRS Commun.</t>
  </si>
  <si>
    <t>10.1557/s43579-023-00511-6</t>
  </si>
  <si>
    <t>MR9S1</t>
  </si>
  <si>
    <t>hybrid, Green Submitted</t>
  </si>
  <si>
    <t>WOS:001132276300001</t>
  </si>
  <si>
    <t>Gao, YS; Zhang, JY; Liu, DP; Sun, TR; Wang, J; Li, L; Dai, SL; Zhang, JH; Yang, ZL; Huang, J</t>
  </si>
  <si>
    <t>Gao, Yushan; Zhang, Junyao; Liu, Dapeng; Sun, Tongrui; Wang, Jun; Li, Li; Dai, Shilei; Zhang, Jianhua; Yang, Zhenglong; Huang, Jia</t>
  </si>
  <si>
    <t>Artificial synapses based on organic electrochemical transistors with self-healing dielectric layers</t>
  </si>
  <si>
    <t>CHINESE CHEMICAL LETTERS</t>
  </si>
  <si>
    <t>Organic electrochemical transistors; Artificial synapses; Synaptic behaviors; Self-healing; Flexibility</t>
  </si>
  <si>
    <t>Organic electrochemical transistors (OECTs) have emerged as one type of promising building block for neuromorphic systems owing to their capability of mimicking the morphology and functions of biological neurons and synapses. Currently, numerous kinds of OECTs have been developed, while self-healing performance has been neglected in most reported OECTs. In this work, the OECTs using self-healing polymer electrolytes as dielectric layers are proposed. Several important synaptic behaviors are simulated in the OECTs by doping the channel layers with ions from the electrolytes. Benefitting from the dynamic hydrogen bonds in the self-healing polymer electrolytes, the OECTs can successfully maintain their electrical performance and the ability of emulating synaptic behaviors after self-healing compared with the initial state. More significantly, the sublinear spatial summation function is demonstrated in the OECTs and their potential in flexible electronics is also validated. These results suggest that our devices are expected to be a vital component in the development of future wearable and bioimplantable neuromorphic systems.(c) 2023 Published by Elsevier B.V. on behalf of Chinese Chemical Society and Institute of Materia Medica, Chinese Academy of Medical Sciences.</t>
  </si>
  <si>
    <t>[Gao, Yushan; Zhang, Junyao; Liu, Dapeng; Sun, Tongrui; Wang, Jun; Li, Li; Dai, Shilei; Yang, Zhenglong; Huang, Jia] Tongji Univ, Sch Mat Sci &amp; Engn, Shanghai 201804, Peoples R China; [Zhang, Jianhua] Shanghai Univ, Key Lab Adv Display &amp; Syst Applicat, Minist Educ, Shanghai 200072, Peoples R China; [Huang, Jia] Tongji Univ, Natl Key Lab Autonomous Intelligent Unmanned Syst, Shanghai 201804, Peoples R China</t>
  </si>
  <si>
    <t>Tongji University; Shanghai University; Tongji University</t>
  </si>
  <si>
    <t>Yang, ZL; Huang, J (corresponding author), Tongji Univ, Sch Mat Sci &amp; Engn, Shanghai 201804, Peoples R China.;Zhang, JH (corresponding author), Shanghai Univ, Key Lab Adv Display &amp; Syst Applicat, Minist Educ, Shanghai 200072, Peoples R China.;Huang, J (corresponding author), Tongji Univ, Natl Key Lab Autonomous Intelligent Unmanned Syst, Shanghai 201804, Peoples R China.</t>
  </si>
  <si>
    <t>jhzhang@shu.edu.cn; yangzhenglong@tongji.edu.cn; huangjia@tongji.edu.cn</t>
  </si>
  <si>
    <t>Yang, Zhenglong/HGX-4218-2022; Huang, Jia/A-5270-2010; Liu, Dapeng/B-3354-2018</t>
  </si>
  <si>
    <t>Yang, Zhenglong/0000-0001-8932-0729</t>
  </si>
  <si>
    <t>National Key Research and Development Program of China [2021YFA1101303]; National Natural Science Foundation of China [62074111, 62088101]; Science &amp; Technology Foundation of Shanghai [20JC1415600]; Shanghai Municipal Science and Technology Ma- jor Project [2021SHZDZX0100]; Innovation Program of Shanghai Municipal Education Commission [2021-01-07-00- 07-E0 0 096]</t>
  </si>
  <si>
    <t>National Key Research and Development Program of China(National Key Research &amp; Development Program of China); National Natural Science Foundation of China(National Natural Science Foundation of China (NSFC)); Science &amp; Technology Foundation of Shanghai; Shanghai Municipal Science and Technology Ma- jor Project; Innovation Program of Shanghai Municipal Education Commission(Innovation Program of Shanghai Municipal Education Commission)</t>
  </si>
  <si>
    <t>This work was supported by the National Key Research and Development Program of China (No. 2021YFA1101303) , the National Natural Science Foundation of China (Nos. 62074111 , 62088101) , the Science &amp; Technology Foundation of Shanghai (No. 20JC1415600) , Shanghai Municipal Science and Technology Ma- jor Project (No. 2021SHZDZX0100) , and the Innovation Program of Shanghai Municipal Education Commission (No. 2021-01-07-00- 07-E0 0 096) .</t>
  </si>
  <si>
    <t>ELSEVIER SCIENCE INC</t>
  </si>
  <si>
    <t>NEW YORK</t>
  </si>
  <si>
    <t>STE 800, 230 PARK AVE, NEW YORK, NY 10169 USA</t>
  </si>
  <si>
    <t>1001-8417</t>
  </si>
  <si>
    <t>1878-5964</t>
  </si>
  <si>
    <t>CHINESE CHEM LETT</t>
  </si>
  <si>
    <t>Chin. Chem. Lett.</t>
  </si>
  <si>
    <t>10.1016/j.cclet.2023.108582</t>
  </si>
  <si>
    <t>FY6E4</t>
  </si>
  <si>
    <t>WOS:001149445100001</t>
  </si>
  <si>
    <t>Alarcon-Espejo, P; Sarabia-Riquelme, R; Matrone, GM; Shahi, M; Mahmoudi, S; Rupasinghe, GS; Le, VN; Mantica, AM; Qian, DL; Balk, TJ; Rivnay, J; Weisenberger, M; Paterson, AF</t>
  </si>
  <si>
    <t>Alarcon-Espejo, Paula; Sarabia-Riquelme, Ruben; Matrone, Giovanni Maria; Shahi, Maryam; Mahmoudi, Siamak; Rupasinghe, Gehan S.; Le, Vianna N.; Mantica, Antonio M.; Qian, Dali; Balk, T. John; Rivnay, Jonathan; Weisenberger, Matthew; Paterson, Alexandra F.</t>
  </si>
  <si>
    <t>High-Hole-Mobility Fiber Organic Electrochemical Transistors for Next-Generation Adaptive Neuromorphic Bio-Hybrid Technologies</t>
  </si>
  <si>
    <t>bio-hybrid technologies; contact engineering; hole mobility; organic electrochemical transistors; organic electronics</t>
  </si>
  <si>
    <t>MECHANICAL-PROPERTIES; ORIENTED POLY(3-ALKYLTHIOPHENES); POLYANILINE FIBERS; CONTACT RESISTANCE; PEDOTPSS; DEVICE; FILMS; PERFORMANCE; ACIDITY; LAYER</t>
  </si>
  <si>
    <t>The latest developments in fiber design and materials science are paving the way for fibers to evolve from parts in passive components to functional parts in active fabrics. Designing conformable, organic electrochemical transistor (OECT) structures using poly(3,4-ethylenedioxythiophene):polystyrene sulfonate (PEDOT:PSS) fibers has excellent potential for low-cost wearable bioelectronics, bio-hybrid devices, and adaptive neuromorphic technologies. However, to achieve high-performance, stable devices from PEDOT:PSS fibers, approaches are required to form electrodes on fibers with small diameters and poor wettability, that leads to irregular coatings. Additionally, PEDOT:PSS-fiber fabrication needs to move away from small batch processing to roll-to-roll or continuous processing. Here, it is shown that synergistic effects from a superior electrode/organic interface, and exceptional fiber alignment from continuous processing, enable PEDOT:PSS fiber-OECTs with stable contacts, high mu C* product (1570.5 F cm-1 V-1 s-1), and high hole mobility over 45 cm2 V-1 s-1. Fiber-electrochemical neuromorphic organic devices (fiber-ENODes) are developed to demonstrate that the high mobility fibers are promising building blocks for future bio-hybrid technologies. The fiber-ENODes demonstrate synaptic weight update in response to dopamine, as well as a form factor closely matching the neuronal axon terminal. Contact engineering combined with continuous processing yields fiber-organic electrochemical transistors and neuromorphic devices with mobility greater than 45 cm2 V-1 s-1 and mu C* product greater than 1500 F cm-1 V-1 s-1.image</t>
  </si>
  <si>
    <t>[Alarcon-Espejo, Paula; Sarabia-Riquelme, Ruben; Shahi, Maryam; Mahmoudi, Siamak; Rupasinghe, Gehan S.; Le, Vianna N.; Qian, Dali; Weisenberger, Matthew; Paterson, Alexandra F.] Univ Kentucky, Ctr Appl Energy Res, Dept Chem &amp; Mat Engn, Lexington, KY 40506 USA; [Matrone, Giovanni Maria; Rivnay, Jonathan] Northwestern Univ, Dept Biomed Engn, Evanston, IL 60208 USA; [Mantica, Antonio M.; Balk, T. John] Univ Kentucky, Dept Chem &amp; Mat Engn, Lexington, KY 40506 USA</t>
  </si>
  <si>
    <t>University of Kentucky; Northwestern University; University of Kentucky</t>
  </si>
  <si>
    <t>Paterson, AF (corresponding author), Univ Kentucky, Ctr Appl Energy Res, Dept Chem &amp; Mat Engn, Lexington, KY 40506 USA.</t>
  </si>
  <si>
    <t>alexandra.paterson@uky.edu</t>
  </si>
  <si>
    <t>National Science Foundation; Advanced Fiber Technologies, Inc. [22205UKY]; US Army Combat Capabilities Development Command, Chemical Biological Center; Alfred P. Sloan Foundation [FG-2019-12046]; [1849213]; [ID-08180074]</t>
  </si>
  <si>
    <t>National Science Foundation(National Science Foundation (NSF)); Advanced Fiber Technologies, Inc.; US Army Combat Capabilities Development Command, Chemical Biological Center; Alfred P. Sloan Foundation(Alfred P. Sloan Foundation); ;</t>
  </si>
  <si>
    <t>The authors gratefully acknowledge the support by the National Science Foundation under Cooperative Agreement no. 1849213. Parts of the work were supported by Excet contract ID-08180074, Advanced Fiber Technologies, Inc. P.O. 22205UKY, and US Army Combat Capabilities Development Command, Chemical Biological Center. Any opinions, findings, and conclusions or recommendations expressed in this material are those of the authors and do not necessarily reflect the views of the National Science Foundation. G.M. and J.R. acknowledge the support of the Alfred P. Sloan Foundation under award FG-2019-12046.</t>
  </si>
  <si>
    <t>10.1002/adma.202305371</t>
  </si>
  <si>
    <t>KX4H6</t>
  </si>
  <si>
    <t>WOS:001129486800001</t>
  </si>
  <si>
    <t>Ghafari, AM; Catacchio, M; Rosqvist, E; Luukkonen, A; Eklund, A; Björkström, K; Bollella, P; Torsi, L; Macchia, E; Österbacka, R</t>
  </si>
  <si>
    <t>Ghafari, Amir Mohammad; Catacchio, Michele; Rosqvist, Emil; Luukkonen, Axel; Eklund, Anni; Bjorkstrom, Kim; Bollella, Paolo; Torsi, Luisa; Macchia, Eleonora; Osterbacka, Ronald</t>
  </si>
  <si>
    <t>Experimental design of stencil-printed high-performance organic electrochemical transistors</t>
  </si>
  <si>
    <t>TRANSCONDUCTANCE; FILM</t>
  </si>
  <si>
    <t>Organic electrochemical transistors (OECTs) are widely employed in several bioelectronic applications such as biosensors, logic circuits, and neuromorphic engineering, providing a seamless link between the realm of biology and electronics. More specifically, OECTs are endowed with remarkable signal amplification, the ability to operate in an aqueous environment, and the effective transduction of ionic to electrical signals. One main limiting factor preventing OECTs' wide use is the need for microfabrication processes, typically requiring specialized equipment. From this perspective, a robust and cost-effective production protocol to achieve high-performing OECT would be desirable. Herein, a straightforward stencil-printed OECT fabrication procedure is proposed, where the electrical performance can be controlled by adjusting the electronic channel fabrication conditions. An experimental design approach is undertaken to optimize OECT figures of merit by varying key parameters such as the annealing temperature and time, as well as the transistor active channel length. The resulting OECT devices, fabricated through a high-yield, cost-effective, and fast stencil printing technique, feature large transconductance values at low operating voltages. The experimental design allowed for minimizing the threshold voltage (VT = 260 mV) while keeping a high on/off ratio (7 x 103). A signal-to-noise ratio as high as 40 dB was obtained, which is among the highest for OECTs, operating in an aqueous electrolyte operated in a DC mode. An atomic force microscopy (AFM) characterization has been undertaken to analyze the channel morphology in the OECTs, correlating the annealing conditions with the charge transport properties. This study discusses a simple and cost-effective stencil-printing fabrication and optimization of high-performance organic electrochemical transistors through experimental design.</t>
  </si>
  <si>
    <t>[Ghafari, Amir Mohammad; Luukkonen, Axel; Eklund, Anni; Bjorkstrom, Kim; Torsi, Luisa; Macchia, Eleonora; Osterbacka, Ronald] Abo Akad Univ, Fac Sci &amp; Engn, Phys &amp; Ctr Funct Mat, Turku 20500, Finland; [Catacchio, Michele; Macchia, Eleonora] Univ Bari Aldo Moro, Dipartimento Farm Sci Farmaco, I-70125 Bari, Italy; [Rosqvist, Emil] Abo Akad Univ, Lab Mol Sci &amp; Engn, Phys Chem, Turku 20500, Finland; [Bollella, Paolo; Torsi, Luisa; Macchia, Eleonora] CSGI Ctr Colloid &amp; Surface Sci, I-70125 Bari, Italy; [Bollella, Paolo; Torsi, Luisa] Univ Bari Aldo Moro, Dipartimento Chim, I-70125 Bari, Italy</t>
  </si>
  <si>
    <t>Abo Akademi University; Universita degli Studi di Bari Aldo Moro; Abo Akademi University; Universita degli Studi di Bari Aldo Moro</t>
  </si>
  <si>
    <t>Macchia, E; Österbacka, R (corresponding author), Abo Akad Univ, Fac Sci &amp; Engn, Phys &amp; Ctr Funct Mat, Turku 20500, Finland.;Macchia, E (corresponding author), Univ Bari Aldo Moro, Dipartimento Farm Sci Farmaco, I-70125 Bari, Italy.;Macchia, E (corresponding author), CSGI Ctr Colloid &amp; Surface Sci, I-70125 Bari, Italy.</t>
  </si>
  <si>
    <t>eleonora.macchia@uniba.it</t>
  </si>
  <si>
    <t>Bollella, Paolo/U-3963-2019; Torsi, Luisa/G-9065-2011; Österbacka, Ronald M/I-9161-2012; Macchia, Eleonora/AAG-6976-2019</t>
  </si>
  <si>
    <t>Bollella, Paolo/0000-0001-9049-6406; Torsi, Luisa/0000-0002-0798-0780; Macchia, Eleonora/0000-0002-1534-7336; Rosqvist, Emil/0000-0001-8442-6217; Catacchio, Michele/0009-0000-0640-9673; Luukkonen, Axel/0000-0003-2995-5364</t>
  </si>
  <si>
    <t>Academy of Finland [316881, 316882, 316883, GA:101040383]; Academy of Finland [316881, 316882, 316883]; ERC Stg2021 [GA:101040383]; Centro di Innovazione Regionale Digital Assay - Regione PUGLIA Delibera Regionale [702.08/11/2022]; Svenska Tekniska Vetenskapsakademien i Finland; CSGI; Jane and Aatos Erkko Foundation; Research for Innovation REFIN-Regione Puglia POR PUGLIA FESR-FSE 2014/2020 [6CDD3786]; Academy of Finland (AKA) [316882] Funding Source: Academy of Finland (AKA)</t>
  </si>
  <si>
    <t>Academy of Finland(Research Council of Finland); Academy of Finland(Research Council of Finland); ERC Stg2021; Centro di Innovazione Regionale Digital Assay - Regione PUGLIA Delibera Regionale; Svenska Tekniska Vetenskapsakademien i Finland; CSGI; Jane and Aatos Erkko Foundation; Research for Innovation REFIN-Regione Puglia POR PUGLIA FESR-FSE 2014/2020; Academy of Finland (AKA)(Research Council of Finland)</t>
  </si>
  <si>
    <t>Staffan Dahlstroem for valuable discussions and assistance with the electrical measurement setup. Academy of Finland projects #316881, #316882, #316883 Spatiotemporal control of Cell Functions, abo Akademi CoE Bioelectronic Activation of Cell Functions, ERC Stg2021, GA:101040383, NoOne-A binary sensor with single-molecule digit to discriminate biofluids enclosing zero or at least one biomarker, Centro di Innovazione Regionale Digital Assay, funded by Regione PUGLIA Delibera Regionale n 702.08/11/2022 are acknowledged for financial support. Svenska Tekniska Vetenskapsakademien i Finland, and CSGI are acknowledged for partial financial support. In addition, Rosqvist acknowledges funding from Jane and Aatos Erkko Foundation (Project: ABC-Health). Bollella acknowledges Research for Innovation REFIN-Regione Puglia POR PUGLIA FESR-FSE 2014/2020 (6CDD3786).</t>
  </si>
  <si>
    <t>DEC 11</t>
  </si>
  <si>
    <t>10.1039/d3ma00888f</t>
  </si>
  <si>
    <t>AB8Q3</t>
  </si>
  <si>
    <t>WOS:001112663100001</t>
  </si>
  <si>
    <t>Bisquert, J</t>
  </si>
  <si>
    <t>Bisquert, Juan</t>
  </si>
  <si>
    <t>Hysteresis in Organic Electrochemical Transistors: Distinction of Capacitive and Inductive Effects</t>
  </si>
  <si>
    <t>ION INTERCALATION; STATE; DIFFUSION; ELECTRON; BIPOLARONS; KINETICS; POLARONS</t>
  </si>
  <si>
    <t>Organic electrochemical transistors (OECTs) are effective devices for neuromorphic applications, bioelectronics, and sensors. Numerous reports in the literature show persistent dynamical hysteresis effects in the current-voltage curves, attributed to the slow ionic charging of the channel under the applied gate voltage. Here we present a model that considers the dominant electrical and electrochemical operation aspects of the device based on a thermodynamic function of ion insertion. We identify the volume capacitance as the derivative of the thermodynamic function, associated with the chemical capacitance of the ionic-electronic film. The dynamical analysis shows that the system contains both capacitive and inductive hysteresis effects. The inductor response, which can be observed in impedance spectroscopy, is associated with ionic diffusion from the surface to fill the channel up to the equilibrium value. The model reveals the multiple dynamical features associated with specific kinetic relaxations that control the transient and impedance response of the OCET.</t>
  </si>
  <si>
    <t>[Bisquert, Juan] Univ Jaume 1, Inst Adv Mat INAM, Castellon de La Plana 12006, Spain</t>
  </si>
  <si>
    <t>Universitat Jaume I</t>
  </si>
  <si>
    <t>Bisquert, J (corresponding author), Univ Jaume 1, Inst Adv Mat INAM, Castellon de La Plana 12006, Spain.</t>
  </si>
  <si>
    <t>bisquert@uji.es</t>
  </si>
  <si>
    <t>European Research Council [101097688]; European Research Council (ERC)</t>
  </si>
  <si>
    <t>European Research Council(European Research Council (ERC)); European Research Council (ERC)(European Research Council (ERC))</t>
  </si>
  <si>
    <t>This work is funded by the European Research Council (ERC) via Advanced Grant 101097688 (PeroSpiker).</t>
  </si>
  <si>
    <t>DEC 1</t>
  </si>
  <si>
    <t>10.1021/acs.jpclett.3c03062</t>
  </si>
  <si>
    <t>EV0X0</t>
  </si>
  <si>
    <t>hybrid, Green Published</t>
  </si>
  <si>
    <t>WOS:001141601100001</t>
  </si>
  <si>
    <t>Coutinho, DJ; Feitosa, BD; Barbosa, HFDI; Colucci, R; Torres, BBM; Faria, GC</t>
  </si>
  <si>
    <t>Coutinho, Douglas Jose; Feitosa, Bianca de Andrade; Barbosa, Henrique Frulan de Paula i; Colucci, Renan; Torres, Bruno Bassi Millan; Faria, Gregorio Couto</t>
  </si>
  <si>
    <t>Distinctive Behavior of Field-Effect and Redox Electrolyte-Gated Organic Transistors</t>
  </si>
  <si>
    <t>JOURNAL OF PHYSICAL CHEMISTRY C</t>
  </si>
  <si>
    <t>CONDUCTING POLYMERS; VOLUMETRIC CAPACITANCE; POLYPYRROLE; OPERATION; POLARONS; MODE; P3HT</t>
  </si>
  <si>
    <t>Electrolyte-gated transistors (EGTs) have recently garnered significant attention due to their extensive applications, mainly as electronic transducers for biosensing devices and in neuromorphic computing. Nonetheless, our understanding of interfacial and bulk doping effects, particularly related to the interplay between liquid-based electrolytes and hydrophobic-polymer-based EGTs, remains limited. In this study, we conducted simultaneous in operando electrical and optical characterizations in regioregular poly-(3-hexylthiophene-2,5-diyl) (rr-P3HT) EGTs, focusing on elucidating the influence of the electrolyte nature on the EGTs mechanism of operation. We showed that perchlorate-based electrolytes, regardless of the solvent employed, promote a 4-fold modulation of the P3HT electrical conductivity, together with an 80% absorbance bleaching at 510 nm, indicating high doping efficiency. Consequently, the modulation of transistor drain current aligns with the accumulation-mode operation of organic electrochemical transistors (OECTs), which is attributed to bulk doping effects. In contrast, chloride-based electrolytes, within the same voltage range operation, displayed minimal enhancement in bulk conductivity and no discernible change in absorbance spectra. In this context, the transistor's operational mode is solely based on interfacial field-effect phenomena, as in electrolyte-gated organic field-effect transistors (EGOFETs). Moreover, a direct correlation between the film's electrical conductivity (sigma) and the product of carrier mobility (mu) and capacitance (C) was observed. In summary, our findings enhance our comprehension of the operational mechanisms of EGTs, highlighting that a thoughtful choice of electrolyte composition can facilitate either interfacial (field-effect) or volumetric (electrochemical) doping. This intriguingly allows hydrophobic polymers to exhibit effective ion uptake when interfaced with aqueous electrolytes, thereby enabling the usage of a great pallet of water-insoluble polymers for application in organic bioelectronics as well as in water-based electrochemical devices.</t>
  </si>
  <si>
    <t>[Coutinho, Douglas Jose; Feitosa, Bianca de Andrade; Barbosa, Henrique Frulan de Paula i; Colucci, Renan; Torres, Bruno Bassi Millan; Faria, Gregorio Couto] Univ Sao Paulo, Inst Fis Sao Carlos, BR-13560970 Sao Carlos, SP, Brazil; [Barbosa, Henrique Frulan de Paula i] Univ Sao Paulo, Dept Engn Mat, Escola Engn Sao Carlos, BR-13563120 Sao Carlos, SP, Brazil; [Coutinho, Douglas Jose; Feitosa, Bianca de Andrade] Fed Univ Technol Parana UTFPR, BR-85902490 Toledo, PR, Brazil</t>
  </si>
  <si>
    <t>Universidade de Sao Paulo; Universidade de Sao Paulo; Universidade Tecnologica Federal do Parana</t>
  </si>
  <si>
    <t>Coutinho, DJ (corresponding author), Univ Sao Paulo, Inst Fis Sao Carlos, BR-13560970 Sao Carlos, SP, Brazil.;Coutinho, DJ (corresponding author), Fed Univ Technol Parana UTFPR, BR-85902490 Toledo, PR, Brazil.</t>
  </si>
  <si>
    <t>douglascoutinho@utfpr.edu.br</t>
  </si>
  <si>
    <t>Coutinho, Douglas J/D-8856-2015</t>
  </si>
  <si>
    <t>Coutinho, Douglas J/0000-0002-9924-7817; Colucci, Renan/0000-0002-0669-9823; de Andrade Feitosa, Bianca/0000-0001-8339-7266; Torres, Bruno Bassi Millan/0000-0001-5999-6488; Couto Faria, Gregorio/0000-0001-6138-8473; Frulani de Paula Barbosa, Henrique/0000-0001-9130-5755</t>
  </si>
  <si>
    <t>Conselho Nacional de Desenvolvimento Cient?fico e Tecnol?gico [14/50869-6]; Brazilian Foundations CNPq [2014/50869-6]; FAPESP; National Institute for Science and Technology on Organic Electronics (INEO)</t>
  </si>
  <si>
    <t>Conselho Nacional de Desenvolvimento Cient?fico e Tecnol?gico; Brazilian Foundations CNPq(Conselho Nacional de Desenvolvimento Cientifico e Tecnologico (CNPQ)); FAPESP(Fundacao de Amparo a Pesquisa do Estado de Sao Paulo (FAPESP)); National Institute for Science and Technology on Organic Electronics (INEO)</t>
  </si>
  <si>
    <t>This work was supported by the Brazilian Foundations CNPq (Grant 14/50869-6) and FAPESP (Grant 2014/50869-6), within the program of the National Institute for Science and Technology on Organic Electronics (INEO).</t>
  </si>
  <si>
    <t>1932-7447</t>
  </si>
  <si>
    <t>1932-7455</t>
  </si>
  <si>
    <t>J PHYS CHEM C</t>
  </si>
  <si>
    <t>J. Phys. Chem. C</t>
  </si>
  <si>
    <t>10.1021/acs.jpcc.3c06261</t>
  </si>
  <si>
    <t>Chemistry, Physical; Nanoscience &amp; Nanotechnology; Materials Science, Multidisciplinary</t>
  </si>
  <si>
    <t>FA4Q5</t>
  </si>
  <si>
    <t>WOS:001143013500001</t>
  </si>
  <si>
    <t>Lei, YQ; Li, PY; Zheng, YT; Lei, T</t>
  </si>
  <si>
    <t>Lei, Yuqiu; Li, Peiyun; Zheng, Yuting; Lei, Ting</t>
  </si>
  <si>
    <t>Materials design and applications of n-type and ambipolar organic electrochemical transistors</t>
  </si>
  <si>
    <t>MATERIALS CHEMISTRY FRONTIERS</t>
  </si>
  <si>
    <t>THIN-FILM TRANSISTORS; MOBILITY; CIRCUITS; ELECTRON; GAP</t>
  </si>
  <si>
    <t>Organic electrochemical transistors (OECTs) have high transconductance, low operating voltages, and good biocompatibility. They have emerged as a promising technology for chemo/biosensors, bioelectronics, neuromorphic computing, etc. Compared with the abundant high-performance p-type OECT materials, n-type and ambipolar OECT materials are rare and, more importantly, their performances lag far behind, which largely limited the development of OECT-based logic circuits. The past few years have witnessed the fast development of n-type and ambipolar OECT materials and their applications, thanks to the efforts of novel materials design and device optimization. In this review, we aim to provide an introduction to the working principles of n-type and ambipolar OECTs and survey their recent developments and applications. We will also discuss the challenges and issues that need to be addressed for the future advancement of the field.</t>
  </si>
  <si>
    <t>[Li, Peiyun; Lei, Ting] Peking Univ, Sch Mat Sci &amp; Engn, Key Lab Polymer Chem &amp; Phys, Minist Educ, Beijing 100871, Peoples R China; [Lei, Yuqiu; Zheng, Yuting] Peking Univ, Coll Engn, Beijing 100871, Peoples R China</t>
  </si>
  <si>
    <t>Peking University; Peking University</t>
  </si>
  <si>
    <t>Lei, T (corresponding author), Peking Univ, Sch Mat Sci &amp; Engn, Key Lab Polymer Chem &amp; Phys, Minist Educ, Beijing 100871, Peoples R China.</t>
  </si>
  <si>
    <t>tinglei@pku.edu.cn</t>
  </si>
  <si>
    <t>Lei, Yuqiu/CAE-9185-2022; Lei, Ting/D-3331-2013</t>
  </si>
  <si>
    <t>Lei, Yuqiu/0000-0003-3218-8119; Li, Peiyun/0000-0001-7805-527X; Lei, Ting/0000-0001-8190-9483</t>
  </si>
  <si>
    <t>This work was supported by the Beijing Natural Science Foundation (JQ22006) and the King Abdullah University of Science and Technology Research Funding (KRF) under Award No. ORA-2021-CRG10-4668.4. [JQ22006]; Beijing Natural Science Foundation [ORA-2021-CRG10-4668.4]; King Abdullah University of Science and Technology Research Funding (KRF)</t>
  </si>
  <si>
    <t>This work was supported by the Beijing Natural Science Foundation (JQ22006) and the King Abdullah University of Science and Technology Research Funding (KRF) under Award No. ORA-2021-CRG10-4668.4.; Beijing Natural Science Foundation(Beijing Natural Science Foundation); King Abdullah University of Science and Technology Research Funding (KRF)</t>
  </si>
  <si>
    <t>This work was supported by the Beijing Natural Science Foundation (JQ22006) and the King Abdullah University of Science and Technology Research Funding (KRF) under Award No. ORA-2021-CRG10-4668.4.</t>
  </si>
  <si>
    <t>2052-1537</t>
  </si>
  <si>
    <t>MATER CHEM FRONT</t>
  </si>
  <si>
    <t>Mat. Chem. Front.</t>
  </si>
  <si>
    <t>DEC 18</t>
  </si>
  <si>
    <t>10.1039/d3qm00828b</t>
  </si>
  <si>
    <t>CQ9Q1</t>
  </si>
  <si>
    <t>WOS:001086368200001</t>
  </si>
  <si>
    <t>Weissbach, A; Cucchi, M; Tseng, H; Leo, K; Kleemann, H</t>
  </si>
  <si>
    <t>Weissbach, Anton; Cucchi, Matteo; Tseng, Hsin; Leo, Karl; Kleemann, Hans</t>
  </si>
  <si>
    <t>Unraveling the Electrochemical Electrode Coupling in Integrated Organic Electrochemical Transistors</t>
  </si>
  <si>
    <t>bioelectronics; electrochemical electrode coupling; OECTs; organic electrochemical transistors</t>
  </si>
  <si>
    <t>DEVICE</t>
  </si>
  <si>
    <t>Organic electrochemical transistors (OECTs) have gained enormous attention due to their potential for bioelectronics and neuromorphic computing. However, their implementation into real-world applications is still impeded by a lack of understanding of the complex operation of integrated OECTs. This study, for the first time, elaborates on a peculiar behavior that integrated OECTs exhibit due to their electrolytic environment-the electrochemical electrode coupling (EEC), which has severe implications on the device and circuit performance, causing a loss of output saturation and a threshold voltage roll-off. After developing a physical model to describe this effect, it is substantiated with experimental data, and the crucial role of the gate electrode is discussed. Furthermore, the impact of the electrode/channel overlap on the saturation in the output curve is evaluated. It is then investigated how its detrimental effect on circuit performance can be minimized, and the optimization of a simple logic gate is demonstrated. This study has fundamental implications for researchers exploring materials and device architectures for OECTs and for engineers designing integrated OECT-based circuits.</t>
  </si>
  <si>
    <t>[Weissbach, Anton; Tseng, Hsin; Leo, Karl; Kleemann, Hans] Tech Univ Dresden, Dresden Integrated Ctr Appl Phys &amp; Photon Mat, Nothnitzer Str 61, D-01187 Dresden, Germany; [Cucchi, Matteo] EPFL, Neurox Inst, Lab Soft Bioelect Interfaces, Chem Mines 9, CH-1202 Geneva, Switzerland</t>
  </si>
  <si>
    <t>Technische Universitat Dresden; Swiss Federal Institutes of Technology Domain; Ecole Polytechnique Federale de Lausanne</t>
  </si>
  <si>
    <t>Weissbach, A; Leo, K (corresponding author), Tech Univ Dresden, Dresden Integrated Ctr Appl Phys &amp; Photon Mat, Nothnitzer Str 61, D-01187 Dresden, Germany.</t>
  </si>
  <si>
    <t>anton.weissbach@tu-dresden.de; leo@iapp.de</t>
  </si>
  <si>
    <t>Kleemann, Hans/0000-0002-9773-6676; Cucchi, Matteo/0000-0002-5400-5793; Leo, Karl/0000-0003-3313-1843; Weissbach, Anton/0000-0003-2283-819X</t>
  </si>
  <si>
    <t>European Social Fund (ESF); Free State of Saxony [100382168, 100382146]; Elite Network of Bavaria (ENB) through the study program Macromolecular Science; Bundesministerium fur Bildung und Forschung (BMBF) [01IS21089]; Projekt DEAL</t>
  </si>
  <si>
    <t>European Social Fund (ESF)(European Social Fund (ESF)); Free State of Saxony; Elite Network of Bavaria (ENB) through the study program Macromolecular Science; Bundesministerium fur Bildung und Forschung (BMBF)(Federal Ministry of Education &amp; Research (BMBF)); Projekt DEAL</t>
  </si>
  <si>
    <t>&amp; nbsp;The authors acknowledge the financial support by the European Social Fund (ESF) and the Free State of Saxony in the framework of OrgNanoMorph (SAB proposal no. 100382168) and Re-Learning (SAB proposal no. 100382146). A.W. acknowledges the support of the Elite Network of Bavaria (ENB) through the study program Macromolecular Science. Moreover, the authors thank the Bundesministerium fur Bildung und Forschung (BMBF) for funding from the project BAYOEN (01IS21089). Open access funding enabled and organized by Projekt DEAL.</t>
  </si>
  <si>
    <t>10.1002/adfm.202302205</t>
  </si>
  <si>
    <t>EY8Z7</t>
  </si>
  <si>
    <t>WOS:001023423600001</t>
  </si>
  <si>
    <t>Peng, YJ; Gao, L; Liu, CJ; Deng, JY; Xie, M; Bai, LB; Wang, G; Cheng, YH; Huang, W; Yu, JS</t>
  </si>
  <si>
    <t>Peng, Yujie; Gao, Lin; Liu, Changjian; Deng, Jinyi; Xie, Miao; Bai, Libing; Wang, Gang; Cheng, Yuhua; Huang, Wei; Yu, Junsheng</t>
  </si>
  <si>
    <t>Stretchable organic electrochemical transistors via three-dimensional porous elastic semiconducting films for artificial synaptic applications</t>
  </si>
  <si>
    <t>NANO RESEARCH</t>
  </si>
  <si>
    <t>organic electrochemical transistors (OECTs); artificial synapses; porous films; flexible electronics; neuromorphic computing</t>
  </si>
  <si>
    <t>NETWORK</t>
  </si>
  <si>
    <t>Neuromorphic computing targets realizing biomimetic or intelligence systems capable of processing abundant tasks in parallel analogously to our brain, and organic electrochemical transistors (OECTs) that rely on the mixed ionic-electronic synergistic couple possess significant similarity to biological systems for implementing synaptic functions. However, the lack of reliable stretchability for synaptic OECTs, where mechanical deformation occurs, leads to consequent degradation of electrical performance. Herein, we demonstrate stretchable synaptic OECTs by adopting a three-dimensional poly(3-hexylthiophene) (P3HT)/styrene-ethylene-butylene-styrene (SEBS) blend porous elastic film for neuromorphic computing. Such architecture shows the full capability to emulate biological synaptic behaviors. Adjusting the accumulated layer numbers of porous film enables tunable OECT output and hysteresis, resulting in transition in plasticity. Especially, with a trilayer porous film, large-scale conductance and hysteresis are endorsed for efficient mimicking of memory-dependent synapse behavior. Benefitted from the interconnected three-dimensional porous structures, corresponding stretchable synaptic OECTs exhibit excellent mechanical robustness when stretched at a 30% strain, and maintain reliable electrical characteristics after 500 stretching cycles. Furthermore, near-ideal weight updates with near-zero nonlinearities, symmetricity in long-term potentiation (LTP) and depression, and applications for image simulation are validated. This work paves a universal design strategy toward high-performance stretchable neuromorphic computing architecture and could be extended to other flexible/stretchable electronics.</t>
  </si>
  <si>
    <t>[Peng, Yujie; Gao, Lin; Liu, Changjian; Deng, Jinyi; Yu, Junsheng] Univ Elect Sci &amp; Technol China UESTC, Sch Optoelect Sci &amp; Engn, State Key Lab Elect Thin Films &amp; Integrated Device, Chengdu 610054, Peoples R China; [Xie, Miao; Bai, Libing; Cheng, Yuhua; Huang, Wei] UESTC, Sch Automat Engn, Chengdu 611731, Peoples R China; [Wang, Gang] Donghua Univ, Coll Mat Sci, State Key Lab Modificat Chem Fibers &amp; Polymer Mat,, Engn Shanghai Key Lab Lightweight Struct Composite, Shanghai 201620, Peoples R China</t>
  </si>
  <si>
    <t>University of Electronic Science &amp; Technology of China; University of Electronic Science &amp; Technology of China; Donghua University</t>
  </si>
  <si>
    <t>Yu, JS (corresponding author), Univ Elect Sci &amp; Technol China UESTC, Sch Optoelect Sci &amp; Engn, State Key Lab Elect Thin Films &amp; Integrated Device, Chengdu 610054, Peoples R China.;Huang, W (corresponding author), UESTC, Sch Automat Engn, Chengdu 611731, Peoples R China.</t>
  </si>
  <si>
    <t>whuang@uestc.edu.cn; jsyu@uestc.edu.cn</t>
  </si>
  <si>
    <t>Huang, Wei/V-2638-2018; Yu, Junsheng/H-4226-2013</t>
  </si>
  <si>
    <t>Huang, Wei/0000-0002-0973-8015;</t>
  </si>
  <si>
    <t>National Key Research &amp; Development Program of China [2022YFE0134800]; National Science Foundation of China [U21A20492, 62275041, 62273073]; Sichuan Science and Technology Program [2022YFH0081, 2022YFG0012, 2022YFG0013, 2022NSFSC0877]; Sichuan Province Key Laboratory of Display Science and Technology; Qiantang Science &amp; Technology Innovation Center; UESTC Excellent Young Scholar Project</t>
  </si>
  <si>
    <t>National Key Research &amp; Development Program of China(National Key Research &amp; Development Program of China); National Science Foundation of China(National Natural Science Foundation of China (NSFC)); Sichuan Science and Technology Program; Sichuan Province Key Laboratory of Display Science and Technology; Qiantang Science &amp; Technology Innovation Center; UESTC Excellent Young Scholar Project</t>
  </si>
  <si>
    <t>AcknowledgementsThis work was financially supported by the National Key Research &amp; Development Program of China (No. 2022YFE0134800), the National Science Foundation of China (Nos. U21A20492, 62275041, and 62273073), and the Sichuan Science and Technology Program (Nos. 2022YFH0081, 2022YFG0012, 2022YFG0013, and 2022NSFSC0877). This work was also sponsored by the Sichuan Province Key Laboratory of Display Science and Technology, and Qiantang Science &amp; Technology Innovation Center. W. H. also thanks the financial support of the UESTC Excellent Young Scholar Project.</t>
  </si>
  <si>
    <t>TSINGHUA UNIV PRESS</t>
  </si>
  <si>
    <t>BEIJING</t>
  </si>
  <si>
    <t>B605D, XUE YAN BUILDING, BEIJING, 100084, PEOPLES R CHINA</t>
  </si>
  <si>
    <t>1998-0124</t>
  </si>
  <si>
    <t>1998-0000</t>
  </si>
  <si>
    <t>NANO RES</t>
  </si>
  <si>
    <t>Nano Res.</t>
  </si>
  <si>
    <t>10.1007/s12274-023-5633-y</t>
  </si>
  <si>
    <t>T2PE5</t>
  </si>
  <si>
    <t>WOS:000977019800005</t>
  </si>
  <si>
    <t>Massetti, M; Zhang, SL; Harikesh, PC; Burtscher, B; Diacci, C; Simon, DT; Liu, XJ; Fahlman, M; Tu, DY; Berggren, M; Fabiano, S</t>
  </si>
  <si>
    <t>Massetti, Matteo; Zhang, Silan; Harikesh, Padinhare Cholakkal; Burtscher, Bernhard; Diacci, Chiara; Simon, Daniel T.; Liu, Xianjie; Fahlman, Mats; Tu, Deyu; Berggren, Magnus; Fabiano, Simone</t>
  </si>
  <si>
    <t>Fully 3D-printed organic electrochemical transistors</t>
  </si>
  <si>
    <t>NPJ FLEXIBLE ELECTRONICS</t>
  </si>
  <si>
    <t>GRAPHENE OXIDE; PEDOTPSS; DEVICE; FILMS; ELECTRODES; HYDROGELS; GATE</t>
  </si>
  <si>
    <t>Organic electrochemical transistors (OECTs) are being researched for various applications, ranging from sensors to logic gates and neuromorphic hardware. To meet the requirements of these diverse applications, the device fabrication process must be compatible with flexible and scalable digital techniques. Here, we report a direct-write additive process to fabricate fully 3D-printed OECTs, using 3D printable conducting, semiconducting, insulating, and electrolyte inks. These 3D-printed OECTs, which operate in the depletion mode, can be fabricated on flexible substrates, resulting in high mechanical and environmental stability. The 3D-printed OECTs have good dopamine biosensing capabilities (limit of detection down to 6 mu M without metal gate electrodes) and show long-term (similar to 1 h) synapse response, indicating their potential for various applications such as sensors and neuromorphic hardware. This manufacturing strategy is suitable for applications that require rapid design changes and digitally enabled direct-write techniques.</t>
  </si>
  <si>
    <t>[Massetti, Matteo; Zhang, Silan; Harikesh, Padinhare Cholakkal; Burtscher, Bernhard; Diacci, Chiara; Simon, Daniel T.; Liu, Xianjie; Fahlman, Mats; Tu, Deyu; Berggren, Magnus; Fabiano, Simone] Linkoping Univ, Dept Sci &amp; Technol, Lab Organ Elect, Norrkoping, Sweden; [Zhang, Silan; Fahlman, Mats; Berggren, Magnus; Fabiano, Simone] Linkoping Univ, Wallenberg Wood Sci Ctr, Norrkoping, Sweden</t>
  </si>
  <si>
    <t>Linkoping University; Linkoping University</t>
  </si>
  <si>
    <t>Fabiano, S (corresponding author), Linkoping Univ, Dept Sci &amp; Technol, Lab Organ Elect, Norrkoping, Sweden.;Fabiano, S (corresponding author), Linkoping Univ, Wallenberg Wood Sci Ctr, Norrkoping, Sweden.</t>
  </si>
  <si>
    <t>Fahlman, Mats/A-1524-2009; Liu, Xianjie/E-6076-2010; Fabiano, Simone/F-4954-2012; Simon, Daniel/H-3027-2011</t>
  </si>
  <si>
    <t>Fahlman, Mats/0000-0001-9879-3915; Liu, Xianjie/0000-0002-3190-2774; Fabiano, Simone/0000-0001-7016-6514; Burtscher, Bernhard/0000-0002-6394-2965; Simon, Daniel/0000-0002-2799-3490; Zhang, Silan/0000-0002-7386-9423</t>
  </si>
  <si>
    <t>Knut and Alice Wallenberg Foundation; Swedish Research Council [2020-03243]; European Commission through the MSCA-IF-2020 project BEACON [SFO-Mat-LiU 200900971]; Swedish Government Strategic Research Area in Materials Science on Functional Materials at Linkoeping University [19310]; AForsk [GA-964677]; FET-OPEN project MITICS; [GA-101024191]; [18-313]; Swedish Research Council [2020-03243] Funding Source: Swedish Research Council</t>
  </si>
  <si>
    <t>Knut and Alice Wallenberg Foundation(Knut &amp; Alice Wallenberg Foundation); Swedish Research Council(Swedish Research Council); European Commission through the MSCA-IF-2020 project BEACON; Swedish Government Strategic Research Area in Materials Science on Functional Materials at Linkoeping University; AForsk; FET-OPEN project MITICS; ; ; Swedish Research Council(Swedish Research Council)</t>
  </si>
  <si>
    <t>S.Z. thanks Jianfei Li for writing the program to extract the cycle stability data reported in Fig. 2e. M.M. thanks Chi-Yuan Yang for taking pictures of the OECTs on the orchid and bell pepper. This work was financially supported by the Knut and Alice Wallenberg Foundation, the Swedish Research Council (2020-03243), AForsk (18-313 and 19-310), the European Commission through the MSCA-IF-2020 project BEACON (GA-101024191), the FET-OPEN project MITICS (GA-964677), and the Swedish Government Strategic Research Area in Materials Science on Functional Materials at Linkoeping University (Faculty Grant SFO-Mat-LiU 2009-00971).</t>
  </si>
  <si>
    <t>2397-4621</t>
  </si>
  <si>
    <t>NPJ FLEX ELECTRON</t>
  </si>
  <si>
    <t>npj Flex. Electron.</t>
  </si>
  <si>
    <t>MAR 7</t>
  </si>
  <si>
    <t>10.1038/s41528-023-00245-4</t>
  </si>
  <si>
    <t>9R1IM</t>
  </si>
  <si>
    <t>WOS:000945408800001</t>
  </si>
  <si>
    <t>Li, MF; Shu, Q; Qing, X; Wu, JM; Xiao, Q; Jia, KY; Wang, XA; Wang, D</t>
  </si>
  <si>
    <t>Li, Mufang; Shu, Qing; Qing, Xing; Wu, Jianmei; Xiao, Qing; Jia, Kangyu; Wang, Xungai; Wang, Dong</t>
  </si>
  <si>
    <t>Boron nitride-mediated semiconductor nanonetwork for an ultralow-power fibrous synaptic transistor and C-reactive protein sensing</t>
  </si>
  <si>
    <t>A bioinspired organic electrochemical transistor (OECT) with synaptic and sensing functions has shown great potential in wearable neuromorphic electronics and brain-like sensory systems. Despite the extraordinary progress in simulating neuromorphic functions, it is still difficult to design a synaptic OECT with a bionic structure, long-term durability, low energy consumption and biomarker monitoring capability. Here, a fibrous OECT (FOECT) constructed from functional boron nitride (FBN)-mediated polypyrrole (PPy) neurofibers and an ion-gel dielectric is proposed for the first time. Benefiting from the porous and consecutive PPy nanonetwork, the synaptic FOECT shows a large on-off current ratio (1.46 x 10(4)) and high transconductance (24.6 mS). Key synaptic features, such as excitatory/inhibitory postsynaptic current (EPSC/IPSC), paired-pulse facilitation/depression (PPF/PPD), short-term plasticity (STP) and cyclic endurance (4000 cycles) were successfully emulated. A low power consumption of 0.85 pj per spike was attained due to the short energy dissipation pathway of the nanostructured PPy channel. In addition, a high surface area and big transconductance guaranteed the FOECT a linear detection region (coefficient R-2 = 0.966) towards 10 pg mL(-1)-0.2 mg mL(-1) of C-reactive protein (CRP) with good reproducibility. Hence, this work details a promising strategy for next-generation smart textiles with energy-efficient neuromorphic computing and high-performance synaptic devices.</t>
  </si>
  <si>
    <t>[Li, Mufang; Shu, Qing; Qing, Xing; Wu, Jianmei; Xiao, Qing; Jia, Kangyu; Wang, Dong] Wuhan Text Univ, Wuhan Text Univ, Key Lab Text Fiber &amp; Prod, Minist Educ, Wuhan 430200, Peoples R China; [Wang, Xungai] Hong Kong Polytech Univ, Sch Fash &amp; Text, JC STEM Lab Sustainable Fibers &amp; Text, Hong Kong, Peoples R China</t>
  </si>
  <si>
    <t>Wuhan Textile University; Hong Kong Polytechnic University</t>
  </si>
  <si>
    <t>Qing, X; Wang, D (corresponding author), Wuhan Text Univ, Wuhan Text Univ, Key Lab Text Fiber &amp; Prod, Minist Educ, Wuhan 430200, Peoples R China.</t>
  </si>
  <si>
    <t>794315726@qq.com; wangdon08@126.com</t>
  </si>
  <si>
    <t>Wang, Xungai/KGL-5527-2024; Wang, Dong/GYV-0000-2022; Jia, Kangyu/GRR-5020-2022</t>
  </si>
  <si>
    <t>Wang, Xungai/0000-0002-3549-6769; Wang, Dong/0000-0002-8139-8502; Jia, Kangyu/0000-0001-5302-5795; Liu, Ke/0000-0002-5090-8186</t>
  </si>
  <si>
    <t>National Key Research and Development Program [2022YFB3805803]; National Natural Science Foundation of China [U20A20257]; Outstanding Youth Project of the Natural Science Foundation of Hubei Province of China [2021CFA068]; Science and Technology Innovation Major Projects of Hubei Province [2021BAA067]; Outstanding Young and Middle-aged Innovation Team of Hubei Province of China [T2021007]; Special Fund of Taishan Industry Leading Talents Project; Hubei International Scientific and Technological Cooperation Base of Intelligent Textile Materials Application; Wuhan Engineering Technology Research Center for Advanced Fibers</t>
  </si>
  <si>
    <t>National Key Research and Development Program(National Key Research &amp; Development Program of China); National Natural Science Foundation of China(National Natural Science Foundation of China (NSFC)); Outstanding Youth Project of the Natural Science Foundation of Hubei Province of China; Science and Technology Innovation Major Projects of Hubei Province; Outstanding Young and Middle-aged Innovation Team of Hubei Province of China; Special Fund of Taishan Industry Leading Talents Project; Hubei International Scientific and Technological Cooperation Base of Intelligent Textile Materials Application; Wuhan Engineering Technology Research Center for Advanced Fibers</t>
  </si>
  <si>
    <t>This work was supported by the National Key Research and Development Program (2022YFB3805803), the National Natural Science Foundation of China (U20A20257), the Outstanding Youth Project of the Natural Science Foundation of Hubei Province of China (2021CFA068), the Science and Technology Innovation Major Projects of Hubei Province (2021BAA067), and the Outstanding Young and Middle-aged Innovation Team of Hubei Province of China (T2021007). We also thank the Special Fund of Taishan Industry Leading Talents Project, Hubei International Scientific and Technological Cooperation Base of Intelligent Textile Materials &amp; Application and Wuhan Engineering Technology Research Center for Advanced Fibers for providing partial support for materials processing.</t>
  </si>
  <si>
    <t>APR 13</t>
  </si>
  <si>
    <t>10.1039/d2tc05426d</t>
  </si>
  <si>
    <t>MAR 2023</t>
  </si>
  <si>
    <t>D0UR8</t>
  </si>
  <si>
    <t>WOS:000963283600001</t>
  </si>
  <si>
    <t>Turetta, N; Danowski, W; Cusin, L; Livio, PA; Hallani, R; McCulloch, I; Samori, P</t>
  </si>
  <si>
    <t>Turetta, Nicholas; Danowski, Wojciech; Cusin, Luca; Livio, Pietro Antonio; Hallani, Rawad; McCulloch, Iain; Samori, Paolo</t>
  </si>
  <si>
    <t>A photo-responsive organic electrochemical transistor</t>
  </si>
  <si>
    <t>SPIROPYRAN; BIOELECTRONICS; INTERFACES</t>
  </si>
  <si>
    <t>The design of novel organic electrochemical transistor (OECT) channel materials that can be controlled by a whole range of external stimuli is key towards the emergence of unprecedented technologies in bioelectronics. Like the established multiresponsive field-effect transistors, multiresponsive OECTs can in principle be realised via blending, by combining multiple components with each one imparting a specific function to the device. Here we report the first example of an optically switchable OECT which is capable of undergoing a reversible modulation of its ON current by up to 30% upon irradiation with UV and visible light. By investigating the electrical characteristics of the channel material, in conjunction with the electronic characterisation performed by a macroscopic Kelvin probe technique and photoemission yield spectroscopy in air, we gained distinct insight into the electrochemical doping process occurring within the blend upon light irradiation. Such a proof-of-concept work opens perspectives towards the implementation of complex neuromorphic operations and algorithms in OECTs.</t>
  </si>
  <si>
    <t>[Turetta, Nicholas; Danowski, Wojciech; Cusin, Luca; Livio, Pietro Antonio; Samori, Paolo] Univ Strasbourg, CNRS, ISIS UMR 7006, 8 Allee Gaspard Monge, F-67000 Strasbourg, France; [Hallani, Rawad; McCulloch, Iain] Univ Oxford, Dept Chem, Oxford OX1 3TA, England; [McCulloch, Iain] King Abdullah Univ Sci &amp; Technol KAUST, KAUST Solar Ctr KSC, Thuwal 239556900, Saudi Arabia</t>
  </si>
  <si>
    <t>Centre National de la Recherche Scientifique (CNRS); CNRS - Institute of Chemistry (INC); Universites de Strasbourg Etablissements Associes; Universite de Strasbourg; University of Oxford; King Abdullah University of Science &amp; Technology</t>
  </si>
  <si>
    <t>Samori, P (corresponding author), Univ Strasbourg, CNRS, ISIS UMR 7006, 8 Allee Gaspard Monge, F-67000 Strasbourg, France.</t>
  </si>
  <si>
    <t>samori@unistra.fr</t>
  </si>
  <si>
    <t>McCulloch, Iain/G-1486-2015; Samori, Paolo/A-6381-2010</t>
  </si>
  <si>
    <t>McCulloch, Iain/0000-0002-6340-7217; Danowski, Wojciech/0000-0002-8588-8912; Samori, Paolo/0000-0001-6256-8281; Turetta, Nicholas/0000-0002-4932-5768</t>
  </si>
  <si>
    <t>European Union's Horizon 2020 research and innovation programme under the Marie Sklodowska-Curie Action UHMob [GA-811284]; European Union's Horizon 2020 research and innovation programme under the Marie Sklodowska-Curie Action ULTIMATE [GA-813036]; Agence Nationale de la Recherche through the Interdisciplinary Thematic Institute SysChem via the IdEx Unistra; International Center for Frontier Research in Chemistry (icFRC); Institut Universitaire de France (IUF); KAUST Office of Sponsored Research (OSR) CRG 10 award; EPSRC [GA-101007084]; European Union's Horizon 2020 research and innovation programme under the Marie Sklodowska-Curie Action BORGES; European Union's Horizon 2020 research and innovation programme under the Marie Sklodowska-Curie Action LAD2DCOFS; European Union's Horizon 2020 research and innovation programme under the Marie Sklodowska-Curie Action BOOSTER; European Union's Horizon 2020 research and innovation programme under the Marie Sklodowska-Curie Action RoLA-FLEX; European Union's Horizon 2020 research and innovation programme under the Marie Sklodowska-Curie Action CITYSOLAR; [EP/T026219/1]; [EP/W017091/1]; [ANR-10-IDEX-0002]; [GA-813863]; [GA-101027639]; [GA-952911]; [GA-862474]; EPSRC [EP/W017091/1] Funding Source: UKRI</t>
  </si>
  <si>
    <t>European Union's Horizon 2020 research and innovation programme under the Marie Sklodowska-Curie Action UHMob(European Union (EU)); European Union's Horizon 2020 research and innovation programme under the Marie Sklodowska-Curie Action ULTIMATE(European Union (EU)); Agence Nationale de la Recherche through the Interdisciplinary Thematic Institute SysChem via the IdEx Unistra(Agence Nationale de la Recherche (ANR)); International Center for Frontier Research in Chemistry (icFRC); Institut Universitaire de France (IUF); KAUST Office of Sponsored Research (OSR) CRG 10 award; EPSRC(UK Research &amp; Innovation (UKRI)Engineering &amp; Physical Sciences Research Council (EPSRC)); European Union's Horizon 2020 research and innovation programme under the Marie Sklodowska-Curie Action BORGES(European Union (EU)Marie Curie Actions); European Union's Horizon 2020 research and innovation programme under the Marie Sklodowska-Curie Action LAD2DCOFS(European Union (EU)); European Union's Horizon 2020 research and innovation programme under the Marie Sklodowska-Curie Action BOOSTER; European Union's Horizon 2020 research and innovation programme under the Marie Sklodowska-Curie Action RoLA-FLEX(European Union (EU)); European Union's Horizon 2020 research and innovation programme under the Marie Sklodowska-Curie Action CITYSOLAR(European Union (EU)); ; ; ; ; ; ; ; EPSRC(UK Research &amp; Innovation (UKRI)Engineering &amp; Physical Sciences Research Council (EPSRC))</t>
  </si>
  <si>
    <t>The authors acknowledge the European Union's Horizon 2020 research and innovation programme under the Marie Sklodowska-Curie Actions UHMob (GA-811284), ULTIMATE (GA-813036), BORGES (GA-813863), LAD2DCOFS (GA-101027639), BOOSTER (GA-952911), RoLA-FLEX (GA-862474), CITYSOLAR (GA-101007084) as well as the Agence Nationale de la Recherche through the Interdisciplinary Thematic Institute SysChem via the IdEx Unistra (ANR-10-IDEX-0002) within the program Investissement d'Avenir, the International Center for Frontier Research in Chemistry (icFRC), the Institut Universitaire de France (IUF). The authors also acknowledge financial support from the KAUST Office of Sponsored Research (OSR) CRG 10 award, as well as EPSRC Project EP/T026219/1 and EP/W017091/1.</t>
  </si>
  <si>
    <t>JUN 22</t>
  </si>
  <si>
    <t>10.1039/d2tc05444b</t>
  </si>
  <si>
    <t>J4GM8</t>
  </si>
  <si>
    <t>WOS:000946024600001</t>
  </si>
  <si>
    <t>Deng, YP; Zhao, MY; Ma, Y; Liu, SB; Liu, MD; Shen, BY; Li, RF; Ding, H; Cheng, HY; Sheng, X; Fu, WY; Li, ZH; Zhang, ML; Yin, L</t>
  </si>
  <si>
    <t>Deng, Yuping; Zhao, Mingyou; Ma, Yuan; Liu, Shangbin; Liu, Mingda; Shen, Boyu; Li, Rongfeng; Ding, He; Cheng, Huanyu; Sheng, Xing; Fu, Wangyang; Li, Zehui; Zhang, Milin; Yin, Lan</t>
  </si>
  <si>
    <t>A Flexible and Biomimetic Olfactory Synapse with Gasotransmitter-Mediated Plasticity</t>
  </si>
  <si>
    <t>biomimetic olfactory synapses; gasotransmitter-mediated synaptic plasticity; hydrogen sulfide sensing; neuromorphic devices; organic electrochemical transistors</t>
  </si>
  <si>
    <t>HYDROGEN-SULFIDE; SPECTROSCOPIC CHARACTERIZATION; STATE; ELECTROLYTES; EXPOSURE; TRANSCONDUCTANCE; CONDUCTIVITY; TRANSISTORS; SOLUBILITY; SYSTEM</t>
  </si>
  <si>
    <t>Neuromorphic electronics has demonstrated great promise in mimicking the sensory and memory functions of biological systems. However, synaptic devices with desirable sensitivity, selectivity, and operational voltage imitating the olfactory system have rarely been reported. Here, a flexible and biomimetic olfactory synapse based on an organic electrochemical transistor (OECT) coupled with a breath-figure derived porous solid polymer electrolyte (SPE) is proposed. The device demonstrates excellent sensitivity with a ppb-level response limit and desirable selectivity toward hydrogen sulfide (H2S) over other gases, and successfully achieves wireless real-time detection of excessive concentration of H2S from rotten eggs. H2S-mediated synaptic plasticity is accomplished with the device and typical synaptic behaviors are realized, including short-term memory (STM), long-term memory (LTM), transition from STM to LTM, etc., enabling the imitation of potential cumulative damages upon H2S exposure. The proposed device paves new ways toward next-generation olfactory systems capable of sensing and memorizing functionalities mimicking neurobiological systems, offering critical materials strategies to accomplish intelligent artificial sensory systems.</t>
  </si>
  <si>
    <t>[Deng, Yuping; Shen, Boyu; Yin, Lan] Tsinghua Univ, Ctr Flexible Elect Technol, Sch Mat Sci &amp; Engn, Key Lab Adv Mat,Minist Educ, Beijing 100084, Peoples R China; [Zhao, Mingyou] Peking Univ, Coll Engn, Beijing 100084, Peoples R China; [Ma, Yuan; Zhang, Milin] Tsinghua Univ, Dept Elect Engn, Beijing 100084, Peoples R China; [Liu, Shangbin; Cheng, Huanyu] Penn State Univ, Dept Engn Sci &amp; Mech, University Pk, PA 16802 USA; [Liu, Mingda; Fu, Wangyang] Tsinghua Univ, Sch Mat Sci &amp; Engn, Beijing 100084, Peoples R China; [Li, Rongfeng] Beijing Siweizhigan Co Ltd, Beijing Inst Collaborat Innovat, Beijing 100084, Peoples R China; [Ding, He] Beijing Inst Technol, Beijing Engn Res Ctr Mixed Real &amp; Adv Display, Sch Opt &amp; Photon, Beijing 100084, Peoples R China; [Sheng, Xing] Inst Precis Med, Beijing Natl Res Ctr Informat Sci &amp; Technol, Ctr Flexible Elect Technol, Dept Elect Engn, Beijing 100084, Peoples R China; [Sheng, Xing] Tsinghua Univ, Inst Brain Res, IDG McGovern, Beijing 100084, Peoples R China; [Li, Zehui] Peking Univ, Frontiers Sci Ctr Nanooptoelectron, Sch Phys, State Key Lab Mesoscop Phys, Beijing 100084, Peoples R China</t>
  </si>
  <si>
    <t>Tsinghua University; Peking University; Tsinghua University; Pennsylvania Commonwealth System of Higher Education (PCSHE); Pennsylvania State University; Pennsylvania State University - University Park; Tsinghua University; Beijing Institute of Technology; Tsinghua University; Peking University</t>
  </si>
  <si>
    <t>Yin, L (corresponding author), Tsinghua Univ, Ctr Flexible Elect Technol, Sch Mat Sci &amp; Engn, Key Lab Adv Mat,Minist Educ, Beijing 100084, Peoples R China.</t>
  </si>
  <si>
    <t>lanyin@tsinghua.edu.cn</t>
  </si>
  <si>
    <t>hu, chen/JHT-2836-2023; Dai, Zhongmin/AAH-8660-2020; Cheng, Huanyu/J-7379-2015; li, zehui/U-6997-2019; Li, Rongfeng/O-2703-2015</t>
  </si>
  <si>
    <t>Cheng, Huanyu/0000-0001-6075-4208;</t>
  </si>
  <si>
    <t>National Natural Science Foundation of China [T2122010, 52171239, 52272277, 62005016]; Beijing Municipal Natural Science Foundation [Z220015]; Tsinghua University-Peking Union Medical College Hospital Initiative Scientific Research Program [20191080592]</t>
  </si>
  <si>
    <t>National Natural Science Foundation of China(National Natural Science Foundation of China (NSFC)); Beijing Municipal Natural Science Foundation(Beijing Natural Science Foundation); Tsinghua University-Peking Union Medical College Hospital Initiative Scientific Research Program</t>
  </si>
  <si>
    <t>Y.P.D. and M.Y.Z. contributed equally to this work. The project was supported by the National Natural Science Foundation of China (T2122010 and 52171239 to L.Y., 52272277 to X.S., 62005016 to H.D.), Beijing Municipal Natural Science Foundation (Z220015 to L.Y.), and Tsinghua University-Peking Union Medical College Hospital Initiative Scientific Research Program (20191080592). The authors would like to thank TC Air Technology Limited Company, particularly Engineer Meijuan Tan, for their support with the gas testing system.</t>
  </si>
  <si>
    <t>10.1002/adfm.202214139</t>
  </si>
  <si>
    <t>F3MN5</t>
  </si>
  <si>
    <t>WOS:000936183900001</t>
  </si>
  <si>
    <t>Yu, SM; Kousseff, CJ; Nielsen, CB</t>
  </si>
  <si>
    <t>Yu, Simiao; Kousseff, Christina J.; Nielsen, Christian B.</t>
  </si>
  <si>
    <t>n-Type semiconductors for organic electrochemical transistor applications</t>
  </si>
  <si>
    <t>SYNTHETIC METALS</t>
  </si>
  <si>
    <t>Organic electrochemical transistors; Organic bioelectronics; Organic electronics; Semiconducting polymers; Small -molecule semiconductors; Mixed ionic -electronic conduction</t>
  </si>
  <si>
    <t>FIELD-EFFECT TRANSISTORS; CONJUGATED POLYMERS; MOLECULAR DESIGN; PERFORMANCE; FABRICATION; MORPHOLOGY; STABILITY; DIIMIDE; GAP</t>
  </si>
  <si>
    <t>Over the last decade, the organic electrochemical transistor (OECT) has appeared as a powerful platform for developing organic bioelectronic applications such as electronic biosensors and neuromorphic devices. The rapidly growing interest in this field has spurred the development of new active bioelectronic materials that are tailor-made to fulfil the mixed ionic-electronic conduction requirements of the OECT. While p-type (holetransporting) organic semiconductors quickly appeared with impressive mixed conduction properties, their electron-transporting counterparts, n-type organic semiconductors have lagged severely in terms of OECT performance metrics. Here, we review recent progress on the development of n-type organic semiconductors, including both small-molecule and polymer systems, for OECT applications and discuss the bioelectronic applications that have emerged from the materials development.</t>
  </si>
  <si>
    <t>[Yu, Simiao; Kousseff, Christina J.; Nielsen, Christian B.] Queen Mary Univ London, Dept Chem, London E1 4S, England</t>
  </si>
  <si>
    <t>University of London; Queen Mary University London</t>
  </si>
  <si>
    <t>Nielsen, CB (corresponding author), Queen Mary Univ London, Dept Chem, London E1 4S, England.</t>
  </si>
  <si>
    <t>c.b.nielsen@qmul.ac.uk</t>
  </si>
  <si>
    <t>Kousseff, Christina/0000-0002-4355-5087</t>
  </si>
  <si>
    <t>European Commission Horizon 2020 Future and Emerging Technologies (FET) project MITICS [964677]</t>
  </si>
  <si>
    <t>European Commission Horizon 2020 Future and Emerging Technologies (FET) project MITICS</t>
  </si>
  <si>
    <t>We acknowledge funding from the European Commission Horizon 2020 Future and Emerging Technologies (FET) project MITICS (964677) .</t>
  </si>
  <si>
    <t>ELSEVIER SCIENCE SA</t>
  </si>
  <si>
    <t>PO BOX 564, 1001 LAUSANNE, SWITZERLAND</t>
  </si>
  <si>
    <t>0379-6779</t>
  </si>
  <si>
    <t>SYNTHETIC MET</t>
  </si>
  <si>
    <t>Synth. Met.</t>
  </si>
  <si>
    <t>10.1016/j.synthmet.2023.117295</t>
  </si>
  <si>
    <t>Materials Science, Multidisciplinary; Physics, Condensed Matter; Polymer Science</t>
  </si>
  <si>
    <t>Materials Science; Physics; Polymer Science</t>
  </si>
  <si>
    <t>C8TD6</t>
  </si>
  <si>
    <t>Green Submitted, hybrid</t>
  </si>
  <si>
    <t>WOS:000964570300001</t>
  </si>
  <si>
    <t>Huang, W; Chen, JH; Yao, Y; Zheng, D; Ji, XD; Feng, LW; Moore, D; Glavin, NR; Xie, M; Chen, Y; Pankow, RM; Surendran, A; Wang, Z; Xia, Y; Bai, LB; Rivnay, J; Ping, JF; Guo, XG; Cheng, YH; Marks, TJ; Facchetti, A</t>
  </si>
  <si>
    <t>Huang, Wei; Chen, Jianhua; Yao, Yao; Zheng, Ding; Ji, Xudong; Feng, Liang-Wen; Moore, David; Glavin, Nicholas R.; Xie, Miao; Chen, Yao; Pankow, Robert M.; Surendran, Abhijith; Wang, Zhi; Xia, Yu; Bai, Libing; Rivnay, Jonathan; Ping, Jianfeng; Guo, Xugang; Cheng, Yuhua; Marks, Tobin J.; Facchetti, Antonio</t>
  </si>
  <si>
    <t>Vertical organic electrochemical transistors for complementary circuits</t>
  </si>
  <si>
    <t>NATURE</t>
  </si>
  <si>
    <t>Organic electrochemical transistors (OECTs) and OECT-based circuitry offer great potential in bioelectronics, wearable electronics and artificial neuromorphic electronics because of their exceptionally low driving voltages (&lt; 1 V), low power consumption (&lt; 1 mu W), high transconductances (&gt; 10 mS) and biocompatibility(1-5). However, the successful realization of critical complementary logic OECTs is currently limited by temporal and/or operational instability, slow redox processes and/or switching, incompatibility with high-density monolithic integration and inferior n-type OECT performance(6-8). Here we demonstrate p- and n-type vertical OECTs with balanced and ultra-high performance by blending redox-active semiconducting polymers with a redox-inactive photocurable and/or photopatternable polymer to form an ion-permeable semiconducting channel, implemented in a simple, scalable vertical architecture that has a dense, impermeable top contact. Footprint current densities exceeding 1 kA cm(-2) at less than +/- 0.7 V, transconductances of 0.2-0.4 S, short transient times of less than 1 ms and ultra-stable switching (&gt; 50,000 cycles) are achieved in, to our knowledge, the first vertically stacked complementary vertical OECT logic circuits. This architecture opens many possibilities for fundamental studies of organic semiconductor redox chemistry and physics in nanoscopically confined spaces, without macroscopic electrolyte contact, as well as wearable and implantable device applications.</t>
  </si>
  <si>
    <t>[Huang, Wei; Xie, Miao; Bai, Libing; Cheng, Yuhua] Univ Elect Sci &amp; Technol China UESTC, Sch Automat Engn, Chengdu, Peoples R China; [Huang, Wei; Chen, Jianhua; Yao, Yao; Zheng, Ding; Feng, Liang-Wen; Chen, Yao; Pankow, Robert M.; Wang, Zhi; Marks, Tobin J.; Facchetti, Antonio] Northwestern Univ, Dept Chem, Evanston, IL 60208 USA; [Huang, Wei; Chen, Jianhua; Yao, Yao; Zheng, Ding; Feng, Liang-Wen; Chen, Yao; Pankow, Robert M.; Wang, Zhi; Marks, Tobin J.; Facchetti, Antonio] Northwestern Univ, Mat Res Ctr, Evanston, IL 60208 USA; [Chen, Jianhua] Yunnan Univ, Dept Chem Sci &amp; Technol, Kunming, Peoples R China; [Chen, Jianhua; Guo, Xugang] Southern Univ Sci &amp; Technol SUSTech, Dept Mat Sci &amp; Engn, Shenzhen, Peoples R China; [Chen, Jianhua; Guo, Xugang] Southern Univ Sci &amp; Technol SUSTech, Shenzhen Key Lab Printed Organ Elect, Shenzhen, Peoples R China; [Yao, Yao; Ping, Jianfeng] Zhejiang Univ, Sch Biosyst Engn &amp; Food Sci, Hangzhou, Peoples R China; [Yao, Yao; Ping, Jianfeng] ZJU Hangzhou Global Sci &amp; Technol Innovat Ctr, Innovat Platform Micro Nano Technol Biosensing, Hangzhou, Peoples R China; [Ji, Xudong; Surendran, Abhijith; Rivnay, Jonathan] Northwestern Univ, Dept Biomed Engn, Evanston, IL USA; [Feng, Liang-Wen] Sichuan Univ, Coll Chem, Chengdu, Peoples R China; [Moore, David] Air Force Res Lab, Mat &amp; Mfg DirectorateWPAFB, Wright Patterson AFB, OH USA; [Wang, Zhi] North Univ China, Sch Mat Sci &amp; Engn, Taiyuan, Peoples R China; [Xia, Yu; Facchetti, Antonio] Flexterra Inc, 8025 Lamon Ave, Skokie, IL USA</t>
  </si>
  <si>
    <t>University of Electronic Science &amp; Technology of China; Northwestern University; Northwestern University; Yunnan University; Southern University of Science &amp; Technology; Southern University of Science &amp; Technology; Zhejiang University; Northwestern University; Sichuan University; United States Department of Defense; United States Air Force; US Air Force Research Laboratory; North University of China</t>
  </si>
  <si>
    <t>Huang, W; Cheng, YH (corresponding author), Univ Elect Sci &amp; Technol China UESTC, Sch Automat Engn, Chengdu, Peoples R China.;Huang, W; Zheng, D; Marks, TJ; Facchetti, A (corresponding author), Northwestern Univ, Dept Chem, Evanston, IL 60208 USA.;Huang, W; Zheng, D; Marks, TJ; Facchetti, A (corresponding author), Northwestern Univ, Mat Res Ctr, Evanston, IL 60208 USA.;Facchetti, A (corresponding author), Flexterra Inc, 8025 Lamon Ave, Skokie, IL USA.</t>
  </si>
  <si>
    <t>whuang@uestc.edu.cn; ding-zheng@northwestern.edu; yhcheng@uestc.edu.cn; t-marks@northwestern.edu; a-facchetti@northwestern.edu</t>
  </si>
  <si>
    <t>Huang, Wei/V-2638-2018; Moore, David Christopher/JCN-4685-2023; facchetti, antonio/AAV-3334-2021; Bai, Libing/IQS-2536-2023; Facchetti, Antonio/B-8034-2014; Ji, Xudong/ABB-7615-2021; Rivnay, Jonathan/S-8812-2017; Surendran, Abhijith/KWU-9198-2024; GUO, XUGANG/E-8218-2016</t>
  </si>
  <si>
    <t>Huang, Wei/0000-0002-0973-8015; Moore, David Christopher/0009-0004-9496-6427; facchetti, antonio/0000-0002-8175-7958; Facchetti, Antonio/0000-0002-8175-7958; Ji, Xudong/0000-0003-3068-3650; Rivnay, Jonathan/0000-0002-0602-6485; Surendran, Abhijith/0009-0005-0477-0170; Pankow, Robert/0000-0003-2856-912X; Zheng, Ding/0000-0002-6420-733X; Chen, Jianhua/0000-0002-4767-6310; Yao, Yao/0000-0003-3068-766X</t>
  </si>
  <si>
    <t>AFOSR [FA9550-23RXCOR011, FA9550-22-1-0423, NSF DMR-1720139]; Northwestern University MRSEC [DMR-1720139]; US Department of Commerce, National Institute of Standards and Technology as part of the Center for Hierarchical Materials Design (CHiMaD) [U1830207]; National Natural Science Foundation of China [21774055, 62273073, 2022YFE0134800]; National Key RAMP;D Program of China [2022NSFSC0877]; Sichuan Science and Technology Program [NSF ECCS-2025633]; Soft and Hybrid Nanotechnology Experimental (SHyNE) Resource [DE-AC02-06CH11357]; Northwestern University; Intelligence Community Postdoctoral Research Fellowship Program at Northwestern University; Flexterra Corp.; Office of the Director of National Intelligence (ODNI); Materials Research Science and Engineering Center; State of Illinois; US DOE [FA9550-18-1-0320]; UESTC Excellent Young Scholar Project; [70NANB19H005]</t>
  </si>
  <si>
    <t>AFOSR(United States Department of DefenseAir Force Office of Scientific Research (AFOSR)); Northwestern University MRSEC(National Science Foundation (NSF)); US Department of Commerce, National Institute of Standards and Technology as part of the Center for Hierarchical Materials Design (CHiMaD); National Natural Science Foundation of China(National Natural Science Foundation of China (NSFC)); National Key RAMP;D Program of China; Sichuan Science and Technology Program; Soft and Hybrid Nanotechnology Experimental (SHyNE) Resource; Northwestern University; Intelligence Community Postdoctoral Research Fellowship Program at Northwestern University; Flexterra Corp.; Office of the Director of National Intelligence (ODNI); Materials Research Science and Engineering Center(National Science Foundation (NSF)); State of Illinois; US DOE(United States Department of Energy (DOE)); UESTC Excellent Young Scholar Project;</t>
  </si>
  <si>
    <t>We gratefully acknowledge financial support from the AFOSR (grant nos. FA9550-18-1-0320 and FA9550-22-1-0423), the Northwestern University MRSEC (grant no. NSF DMR-1720139), the US Department of Commerce, National Institute of Standards and Technology as part of the Center for Hierarchical Materials Design (CHiMaD) (award no. 70NANB19H005), the National Natural Science Foundation of China (grant nos. U1830207, 21774055 and 62273073), the National Key R&amp;D Program of China (grant no. 2022YFE0134800), the Sichuan Science and Technology Program (grant no. 2022NSFSC0877) and Flexterra Corp. This work made use of the Northwestern University Micro/Nano Fabrication Facility (NUFAB), the EPIC facility, the Keck-II facility and the SPID facility of the NUANCE Center at Northwestern University, which is partially supported by the Soft and Hybrid Nanotechnology Experimental (SHyNE) Resource (NSF ECCS-2025633), the Materials Research Science and Engineering Center (DMR-1720139), the State of Illinois and Northwestern University. R.M.P acknowledges support from the Intelligence Community Postdoctoral Research Fellowship Program at Northwestern University administered by Oak Ridge Institute for Science and Education (ORISE) through an interagency agreement between the U.S. Department of Energy and the Office of the Director of National Intelligence (ODNI). N.R.G. and D.M. acknowledge support from AFOSR under grant number FA9550-23RXCOR011. We thank J. Strzalka of the Argonne National Laboratory Advanced Photon Source for assistance with the GIWAXS measurements. Use of the Advanced Photon Source, an Office of Science User Facility operated for the US DOE Office of Science by Argonne National Laboratory, was supported by the US DOE under contract no. DE-AC02-06CH11357. We thank W. Yue and Y. Wang from Sun Yat-Sen University for providing the PIBET-AO polymer. We also thank Z. Ye and C. Wu from Zhejiang University for their discussion and help. W.H. thanks the UESTC Excellent Young Scholar Project for financial support.</t>
  </si>
  <si>
    <t>0028-0836</t>
  </si>
  <si>
    <t>1476-4687</t>
  </si>
  <si>
    <t>Nature</t>
  </si>
  <si>
    <t>JAN 19</t>
  </si>
  <si>
    <t>10.1038/s41586-022-05592-2</t>
  </si>
  <si>
    <t>8J9NW</t>
  </si>
  <si>
    <t>WOS:000922739000002</t>
  </si>
  <si>
    <t>Heo, S; Kwon, J; Sung, M; Lee, S; Cho, Y; Jung, H; You, I; Yang, C; Lee, J; Noh, Y</t>
  </si>
  <si>
    <t>Heo, Seongmin; Kwon, Jimin; Sung, Mingi; Lee, Seunglok; Cho, Yongjoon; Jung, Haksoon; You, Insang; Yang, Changduk; Lee, Junghoon; Noh, Yong-Young</t>
  </si>
  <si>
    <t>Large Transconductance of Electrochemical Transistors Based on Fluorinated Donor-Acceptor Conjugated Polymers</t>
  </si>
  <si>
    <t>organic electrochemical transistors (OECTs); donor-acceptor polymers; conjugated polymers; fluorination; volumetric capacitance</t>
  </si>
  <si>
    <t>ANION-PI INTERACTIONS; VOLUMETRIC CAPACITANCE; PHOTOVOLTAIC CELLS; SIDE-CHAINS; PERFORMANCE; SUBSTITUTION; MORPHOLOGY; DESIGN; IMPACT</t>
  </si>
  <si>
    <t>Organic electrochemical transistors (OECTs) have enor-mous potential for use in biosignal amplifiers, analyte sensors, and neuromorphic electronics owing to their exceptionally large trans-conductance. However, it is challenging to simultaneously achieve high charge carrier mobility and volumetric capacitance, the two most important figures of merit in OECTs. Herein, a method of achieving high-performance OECT with donor-acceptor conjugated copolymers by introducing fluorine units is proposed. A series of cyclopentadithiophene- benzothiadiazole (CDT-BT) copolymers for use in high-performance OECTs with enhanced charge carrier mobility (from 0.65 to 1.73 cm2 center dot V-1 center dot s-1) and extended volumetric capacitance (from 44.8 to 57.6 F center dot cm-3) by fluorine substitution is achieved. The increase in the volumetric capacitance of the fluorinated polymers is attributed to either an increase in the volume at which ions can enter the film or a decrease in the effective distance between the ions and polymer backbones. The fluorine substitution increases the backbone planarity of the CDT-BT copolymers, enabling more efficient charge carrier transport. The fluorination strategy of this work suggests the more versatile use of conjugated polymers for high-performance OECTs.</t>
  </si>
  <si>
    <t>[Heo, Seongmin; Jung, Haksoon; You, Insang; Noh, Yong-Young] Pohang Univ Sci &amp; Technol POSTECH, Dept Chem Engn, Pohang 37673, South Korea; [Kwon, Jimin] Ulsan Natl Inst Sci &amp; Technol UNIST, Dept Elect Engn, Ulsan 44919, South Korea; [Sung, Mingi; Lee, Junghoon] Dongseo Univ, Div Chem Engn, Pusan 47011, South Korea; [Lee, Seunglok; Cho, Yongjoon; Yang, Changduk] Ulsan Natl Inst Sci &amp; Technol UNIST, Perovtron Res Ctr, Low Dimens Carbon Mat Ctr, Sch Energ y &amp; Chem Engn, Ulsan 44919, South Korea</t>
  </si>
  <si>
    <t>Pohang University of Science &amp; Technology (POSTECH); Ulsan National Institute of Science &amp; Technology (UNIST); Dongseo University; Ulsan National Institute of Science &amp; Technology (UNIST)</t>
  </si>
  <si>
    <t>Noh, Y (corresponding author), Pohang Univ Sci &amp; Technol POSTECH, Dept Chem Engn, Pohang 37673, South Korea.;Lee, J (corresponding author), Dongseo Univ, Div Chem Engn, Pusan 47011, South Korea.;Yang, C (corresponding author), Ulsan Natl Inst Sci &amp; Technol UNIST, Perovtron Res Ctr, Low Dimens Carbon Mat Ctr, Sch Energ y &amp; Chem Engn, Ulsan 44919, South Korea.</t>
  </si>
  <si>
    <t>yang@unist.ac.kr; junghoonlee@gdsu.dongseo.ac.kr; yynoh@postech.ac.kr</t>
  </si>
  <si>
    <t>NOH, YONG-YOUNG/AHB-1910-2022; Yang, Changduk/E-5933-2010</t>
  </si>
  <si>
    <t>NOH, YONG-YOUNG/0000-0001-7222-2401; Yang, Changduk/0000-0001-7452-4681; You, Insang/0000-0002-7218-1790</t>
  </si>
  <si>
    <t>National Research Foundation (NRF) of Korea [2022M3H4A1A02076825]; NRF - Korea government [2019R1F1A1043474, 2021R1A2C3004202]; Research Project Fund of UNIST (Ulsan National Institute of Science Technology) [1.220028.01]</t>
  </si>
  <si>
    <t>National Research Foundation (NRF) of Korea(National Research Foundation of Korea); NRF - Korea government(National Research Foundation of Korea); Research Project Fund of UNIST (Ulsan National Institute of Science Technology)</t>
  </si>
  <si>
    <t>This study was supported by the National Research Foundation (NRF) of Korea (2022M3H4A1A02076825). This work was also supported by NRF grant funded by the Korea government (2019R1F1A1043474, 2021R1A2C3004202) and the Research Project Fund (1.220028.01) of UNIST (Ulsan National Institute of Science &amp; Technology).</t>
  </si>
  <si>
    <t>JAN 11</t>
  </si>
  <si>
    <t>10.1021/acsami.2c16979</t>
  </si>
  <si>
    <t>E2LM7</t>
  </si>
  <si>
    <t>WOS:000908361400001</t>
  </si>
  <si>
    <t>Wang, WJ; Li, ZX; Li, MC; Fang, L; Chen, FB; Han, SJ; Lan, LY; Chen, JX; Chen, QZ; Wang, HS; Liu, C; Yang, YB; Yue, W; Xie, Z</t>
  </si>
  <si>
    <t>Wang, Wenjin; Li, Zhaoxian; Li, Mancheng; Fang, Lvye; Chen, Fubin; Han, Songjia; Lan, Liuyuan; Chen, Junxin; Chen, Qize; Wang, Hongshang; Liu, Chuan; Yang, Yabin; Yue, Wan; Xie, Zhuang</t>
  </si>
  <si>
    <t>High-Transconductance, Highly Elastic, Durable and Recyclable All-Polymer Electrochemical Transistors with 3D Micro-Engineered Interfaces</t>
  </si>
  <si>
    <t>Conducting polymer; Gelatin organohydrogel electrolyte; Organic electrochemical transistor; Stretchable electronics; Soft lithography</t>
  </si>
  <si>
    <t>CONDUCTIVITY</t>
  </si>
  <si>
    <t>Organic electrochemical transistors (OECTs) have emerged as versatile platforms for broad applications spanning from flexible and wearable integrated circuits to biomedical monitoring to neuromorphic computing. A variety of materials and tailored micro/nanostructures have recently been developed to realized stretchable OECTs, however, a solid-state OECT with high elasticity has not been demonstrated to date. Herein, we present a general platform developed for the facile generation of highly elastic all-polymer OECTs with high transconductance (up to 12.7 mS), long-term mechanical and environmental durability, and sustainability. Rapid prototyping of these devices was achieved simply by transfer printing lithium bis(trifluoromethane) sulfonimide doped poly(3,4-ethylenedioxythiophene): poly(styrene sulfonate) (PEDOT:PSS/LiTFSI) microstructures onto a resilient gelatin-based gel electrolyte, in which both depletion-mode and enhancement-mode OECTs were produced using various active channels. Remarkably, the elaborate 3D architectures of the PEDOT:PSS were engineered, and an imprinted 3D-microstructured channel/electrolyte interface combined with wrinkled electrodes provided performance that was retained (&gt; 70%) through biaxial stretching of 100% strain and after 1000 repeated cycles of 80% strain. Furthermore, the anti-drying and degradable gelatin and the self-crosslinked PEDOT:PSS/LiTFSI jointly enabled stability during &gt; 4 months of storage and on-demand disposal and recycling. This work thus represents a straightforward approach towards high-performance stretchable organic electronics for wearable/implantable/neuromorphic/sustainable applications.</t>
  </si>
  <si>
    <t>[Wang, Wenjin; Li, Zhaoxian; Li, Mancheng; Fang, Lvye; Chen, Fubin; Lan, Liuyuan; Chen, Junxin; Chen, Qize; Wang, Hongshang; Yang, Yabin; Yue, Wan; Xie, Zhuang] Sun Yat Sen Univ, Sch Mat Sci &amp; Engn, Guangzhou Key Lab Flexible Elect Mat &amp; Wearable D, Guangzhou 510275, Peoples R China; [Wang, Wenjin; Li, Zhaoxian; Li, Mancheng; Fang, Lvye; Chen, Fubin; Lan, Liuyuan; Chen, Junxin; Chen, Qize; Wang, Hongshang; Yang, Yabin; Yue, Wan; Xie, Zhuang] Sun Yat Sen Univ, Key Lab Polymer Composite &amp; Funct Mat, Minist Educ, Guangzhou 510275, Peoples R China; [Han, Songjia; Liu, Chuan] Sun Yat Sen Univ, Sch Elect &amp; Informat Technol, State Key Lab Optoelect Mat &amp; Technol, Guangzhou 510275, Peoples R China; [Han, Songjia; Liu, Chuan] Sun Yat Sen Univ, Sch Elect &amp; Informat Technol, Guangdong Prov Key Lab Display Mat &amp; Technol, Guangzhou 510275, Peoples R China</t>
  </si>
  <si>
    <t>Sun Yat Sen University; Sun Yat Sen University; Sun Yat Sen University; Sun Yat Sen University</t>
  </si>
  <si>
    <t>Xie, Z (corresponding author), Sun Yat Sen Univ, Sch Mat Sci &amp; Engn, Guangzhou Key Lab Flexible Elect Mat &amp; Wearable D, Guangzhou 510275, Peoples R China.;Xie, Z (corresponding author), Sun Yat Sen Univ, Key Lab Polymer Composite &amp; Funct Mat, Minist Educ, Guangzhou 510275, Peoples R China.</t>
  </si>
  <si>
    <t>xiezhuang@mail.sysu.edu.cn</t>
  </si>
  <si>
    <t>zhang, jingxing/KCY-4726-2024; li, Shang/KHU-3233-2024; XIE, Zhuang/F-4236-2010; Li, Mancheng/HMO-7992-2023</t>
  </si>
  <si>
    <t>XIE, Zhuang/0000-0002-2211-7141;</t>
  </si>
  <si>
    <t>Shanghai Jiao Tong University</t>
  </si>
  <si>
    <t>Open access funding provided by Shanghai Jiao Tong University.</t>
  </si>
  <si>
    <t>10.1007/s40820-022-00930-5</t>
  </si>
  <si>
    <t>4M1FF</t>
  </si>
  <si>
    <t>Green Submitted, gold, Green Published</t>
  </si>
  <si>
    <t>WOS:000853072700001</t>
  </si>
  <si>
    <t>Liang, YY; Tang, HR; Zhang, CY; Liu, CC; Lan, LF; Huang, F</t>
  </si>
  <si>
    <t>Liang, Yuanying; Tang, Haoran; Zhang, Chunyang; Liu, Chunchen; Lan, Linfeng; Huang, Fei</t>
  </si>
  <si>
    <t>Synergistic Effect of Oxoammonium Salt and Its Counterions for Fabricating Organic Electrochemical Transistors with Low Power Consumption</t>
  </si>
  <si>
    <t>organic electrochemical transistors; PEDOT; PSS; oxoammonium salts; nanostructure; neuromorphic device</t>
  </si>
  <si>
    <t>ELECTRICAL-CONDUCTIVITY; PEDOTPSS; STIMULATION; PEDOT/PSS; FILMS</t>
  </si>
  <si>
    <t>ABS T R A C T : The state-o f-t h e-a r t p o l y ( 3, 4-ethylenedioxythiophene):poly(styrene sulfonate) (PEDOT:PSS)-based organic electrochemical transistors (OECTs) are gaining importance for a variety of biological applications due to their mixed electronic and ionic conductivities featuring ion-to-electron conversion. A low operation voltage without sacrificing device performance is desired to realize long-term monitoring of biological activities. In the present work, oxoammonium salts with two different counterions (TEMPO+X-, where TEMPO = 2,2,6,6-tetramethylpiperidine-1-oxoammonium; X = Br- and TFSI-) are employed as secondary dopants to modulate the device perform-ance. Both oxoammonium salts feature a distinct dopant concentration-dependent doping effect, allowing precise control in improving the performance of OECTs. A zero-gate bias, corresponding to the maximum transconductance, and a low threshold voltage are realized by optimizing the dopant concentrations. In addition, TEMPO+TFSI- dopant exerts great capability in modulating the work function and in morphology reconstruction of PEDOT:PSS, ensuring a well-matched work function at the gold electrode-channel material interface and condensed microstructure stacking with an edge-on orientation in the doped PEDOT:PSS films. The synergistic effect of TEMPO and the TFSI- counterion endows the device with superior performance to its counterparts due to the resultant higher mu C* figure, benefiting from the efficient injection/extraction of holes at the interface and enhanced intra -and inter-chain carrier transport. The excellent device performance makes the OECT a promising neuromorphic device to mimic basic brain functions.</t>
  </si>
  <si>
    <t>[Liang, Yuanying; Tang, Haoran; Zhang, Chunyang; Liu, Chunchen; Lan, Linfeng; Huang, Fei] South China Univ Technol, Inst Polymer Optoelect Mat &amp; Devices, State Key Lab Luminescent Mat &amp; Devices, Guangzhou 510640, Peoples R China</t>
  </si>
  <si>
    <t>South China University of Technology</t>
  </si>
  <si>
    <t>Huang, F (corresponding author), South China Univ Technol, Inst Polymer Optoelect Mat &amp; Devices, State Key Lab Luminescent Mat &amp; Devices, Guangzhou 510640, Peoples R China.</t>
  </si>
  <si>
    <t>msfhuang@scut.edu.cn</t>
  </si>
  <si>
    <t>Liu, Chunchen/A-4772-2019; Huang, Fei/X-3453-2019; Liang, Yuanying/HJH-2155-2023; Lan, Linfeng/AAB-9580-2019</t>
  </si>
  <si>
    <t>Huang, Fei/0000-0002-6478-863X; Lan, Linfeng/0000-0002-6477-2830; Liu, Chunchen/0000-0002-5830-1805</t>
  </si>
  <si>
    <t>Basic and Applied Basic Research Major Program of Guangdong Province; National Youth Foundation of China; China Postdoctoral Science Foundation; Guangdong-Hong Kong-Macao Joint Laboratory of Optoelectronic and Magnetic Functional Materials; [2019B030302007]; [52003092]; [2021M691055]; [2019B121205002]</t>
  </si>
  <si>
    <t>Basic and Applied Basic Research Major Program of Guangdong Province; National Youth Foundation of China; China Postdoctoral Science Foundation(China Postdoctoral Science Foundation); Guangdong-Hong Kong-Macao Joint Laboratory of Optoelectronic and Magnetic Functional Materials; ; ; ;</t>
  </si>
  <si>
    <t>? ACKNOWLEDGMENTS This work was financially supported by the Basic and Applied Basic Research Major Program of Guangdong Province (no. 2019B030302007) , the National Youth Foundation of China (grant no. 52003092) , China Postdoctoral Science Foundation (grant no. 2021M691055) , and Guangdong-Hong Kong-Macao Joint Laboratory of Optoelectronic and Magnetic Functional Materials (no. 2019B121205002) .</t>
  </si>
  <si>
    <t>2022 NOV 6</t>
  </si>
  <si>
    <t>10.1021/acsami.2c15934</t>
  </si>
  <si>
    <t>NOV 2022</t>
  </si>
  <si>
    <t>6E8YS</t>
  </si>
  <si>
    <t>WOS:000883659800001</t>
  </si>
  <si>
    <t>Gumyusenge, A</t>
  </si>
  <si>
    <t>Gumyusenge, Aristide</t>
  </si>
  <si>
    <t>Polymer-based electronics that can learn to drive: That's smart</t>
  </si>
  <si>
    <t>Editorial Material</t>
  </si>
  <si>
    <t>In a recent paper published in Science Advances by Krauhausen and co-authors,(1) the Gkoupidenis' research group from the Max Planck Institute for Polymer Research demonstrated the use of organic neuromorphic electronics to drive a small robot through a maze. Using organic electrochemical transistors (OECTs), the authors designed a neuromorphic circuit and demonstrated energy efficient and reliable learning capabilities enabled by the mixed ionic-electronic conduction of the organic semiconductor. The work demonstrates unprecedented capabilities in organic neuromorphics toward effective local and decentralized learning, which is attractive for smart robotics.</t>
  </si>
  <si>
    <t>[Gumyusenge, Aristide] MIT, Dept Mat Sci &amp; Engn, 77 Massachusetts Ave, Cambridge, MA 02139 USA</t>
  </si>
  <si>
    <t>Massachusetts Institute of Technology (MIT)</t>
  </si>
  <si>
    <t>Gumyusenge, A (corresponding author), MIT, Dept Mat Sci &amp; Engn, 77 Massachusetts Ave, Cambridge, MA 02139 USA.</t>
  </si>
  <si>
    <t>aristide@mit.edu</t>
  </si>
  <si>
    <t>Gumyusenge, Aristide/0000-0003-4995-5222</t>
  </si>
  <si>
    <t>AUG 3</t>
  </si>
  <si>
    <t>10.1016/j.matt.2022.05.027</t>
  </si>
  <si>
    <t>AUG 2022</t>
  </si>
  <si>
    <t>4F7MH</t>
  </si>
  <si>
    <t>WOS:000848693800020</t>
  </si>
  <si>
    <t>Liu, DY; Tian, XY; Bai, J; Wang, Y; Cheng, YX; Ning, WJ; Chan, PKL; Wu, K; Sun, JQ; Zhang, SM</t>
  </si>
  <si>
    <t>Liu, Dingyao; Tian, Xinyu; Bai, Jing; Wang, Yan; Cheng, Yixun; Ning, Weijie; Chan, Paddy K. L.; Wu, Kai; Sun, Junqi; Zhang, Shiming</t>
  </si>
  <si>
    <t>Intrinsically Stretchable Organic Electrochemical Transistors with Rigid-Device-Benchmarkable Performance</t>
  </si>
  <si>
    <t>high performance; oxygen permeability; poly(3, 4-ethylenedioxythiophene); poly(styrene-sulfonate); stretchable organic electrochemical transistors; stretchable substrates</t>
  </si>
  <si>
    <t>TRANSPARENT; TRANSPORT; FILMS</t>
  </si>
  <si>
    <t>Intrinsically stretchable organic electrochemical transistors (OECTs) are being pursued as the next-generation tissue-like bioelectronic technologies to improve the interfacing with the soft human body. However, the performance of current intrinsically stretchable OECTs is far inferior to their rigid counterparts. In this work, for the first time, the authors report intrinsically stretchable OECTs with overall performance benchmarkable to conventional rigid devices. In particular, oxygen level in the stretchable substrate is revealed to have a significant impact on the on/off ratio. By employing stretchable substrates with low oxygen permeabilities, the on/off ratio is elevated from approximate to 10 to a record-high value of approximate to 10(4), which is on par with a rigid OECT. The device remained functional after cyclic stretching tests. This work demonstrates that intrinsically stretchable OECTs have the potential to serve as a new building block for emerging soft bioelectronic applications such as electronic skin, soft implantables, and soft neuromorphic computing.</t>
  </si>
  <si>
    <t>[Liu, Dingyao; Tian, Xinyu; Bai, Jing; Wang, Yan; Cheng, Yixun; Ning, Weijie; Zhang, Shiming] Univ Hong Kong, Dept Elect &amp; Elect Engn, Hong Kong, Peoples R China; [Chan, Paddy K. L.] Univ Hong Kong, Dept Mech Engn, Hong Kong, Peoples R China; [Wu, Kai] Sichuan Univ, Coll Polymer Sci &amp; Engn, State Key Lab Polymer Mat Engn, Chengdu 610065, Peoples R China; [Sun, Junqi] Jilin Univ, Coll Chem, State Key Lab Supramol Struct &amp; Mat, Changchun 130012, Peoples R China</t>
  </si>
  <si>
    <t>University of Hong Kong; University of Hong Kong; Sichuan University; Jilin University</t>
  </si>
  <si>
    <t>Zhang, SM (corresponding author), Univ Hong Kong, Dept Elect &amp; Elect Engn, Hong Kong, Peoples R China.</t>
  </si>
  <si>
    <t>szhang@eee.hku.hk</t>
  </si>
  <si>
    <t>Wu, Kai/AHE-0930-2022; Chan, Paddy Kwok Leung/F-4463-2011; Zhang, Shiming/O-5077-2015</t>
  </si>
  <si>
    <t>Wu, Kai/0000-0002-7057-0442; Zhang, Shiming/0000-0002-9727-028X</t>
  </si>
  <si>
    <t>University of Hong Kong (HKU); Innovation and Technology Fund (Mainland-Hong Kong Joint Funding Scheme) [MHP/053/21]; Shenzhen-Hong Kong-Macau Technology Research Programme [SGDX20210823103537034]</t>
  </si>
  <si>
    <t>University of Hong Kong (HKU)(University of Hong Kong); Innovation and Technology Fund (Mainland-Hong Kong Joint Funding Scheme); Shenzhen-Hong Kong-Macau Technology Research Programme</t>
  </si>
  <si>
    <t>D.L. and X.T. contributed equally to this work. S.Z. acknowledges the startup fund, the Innovation Wing Two Research Fund, the Seed Funding for Strategic Interdisciplinary Research Scheme from the University of Hong Kong (HKU), and The Innovation and Technology Fund (Mainland-Hong Kong Joint Funding Scheme, MHP/053/21) and Shenzhen-Hong Kong-Macau Technology Research Programme (SGDX20210823103537034) for supporting this work.</t>
  </si>
  <si>
    <t>10.1002/advs.202203418</t>
  </si>
  <si>
    <t>JUL 2022</t>
  </si>
  <si>
    <t>5H4YE</t>
  </si>
  <si>
    <t>WOS:000832627500001</t>
  </si>
  <si>
    <t>Han, SJ; Yu, SL; Hu, SJ; Liang, XC; Luo, YY; Liu, C</t>
  </si>
  <si>
    <t>Han, Songjia; Yu, Shunlin; Hu, Sujuan; Liang, Xiaoci; Luo, Yiyang; Liu, Chuan</t>
  </si>
  <si>
    <t>Ion transport to temperature and gate in organic electrochemical transistors with anti-freezing hydrogel</t>
  </si>
  <si>
    <t>DEVICE; FILM; STATE</t>
  </si>
  <si>
    <t>Organic electrochemical transistors (OECTs) are useful for biochemical sensors, logic circuits, and artificial neuromorphic systems and call for insights into operation mechanisms to allow constructing complicated digital systems of high qualities. Here, we fabricate anti-freezing hydrogel based, dual-channel OECTs to probe the temperature-dependence and distance-dependence of current to investigate the ion transport. In the temperature-dependence measurement down to -30 degrees C, a threshold gate voltage is observed as V-th,V-E=0.5V, above which the electrochemical doping mode dominates. By tuning the gate voltage above V-th,V-E, the activation energy for hole transport is dramatically raised from 0.2 to 245.2 meV. Via the in-situ multi-point measurement, the transient response potential in neighboring channels are found not synchronous but limited by the ion transport when the ion concentration is low. The results are compared with those of OECTs based on aqueous electrolyte and reveal the operational mechanisms of OECT based on anti-freezing hydrogel.</t>
  </si>
  <si>
    <t>[Han, Songjia] South China Agr Univ, Sch Elect Engn, Guangzhou 510642, Peoples R China; [Yu, Shunlin; Hu, Sujuan; Liang, Xiaoci; Luo, Yiyang; Liu, Chuan] Sun Yat Sen Univ, Sch Elect &amp; Informat Technol, State Key Lab Optoelect Mat &amp; Technol, Guangdong Prov Key Lab Display Mat &amp; Technol, Guangzhou 510275, Peoples R China</t>
  </si>
  <si>
    <t>South China Agricultural University; Sun Yat Sen University</t>
  </si>
  <si>
    <t>Han, SJ (corresponding author), South China Agr Univ, Sch Elect Engn, Guangzhou 510642, Peoples R China.;Liu, C (corresponding author), Sun Yat Sen Univ, Sch Elect &amp; Informat Technol, State Key Lab Optoelect Mat &amp; Technol, Guangdong Prov Key Lab Display Mat &amp; Technol, Guangzhou 510275, Peoples R China.</t>
  </si>
  <si>
    <t>hansongjia@126.com; liuchuan5@mail.sysu.edu.cn</t>
  </si>
  <si>
    <t>Hu, Sujuan/0000-0003-0597-726X; liu, chuan/0000-0002-0695-592X; Han, Songjia/0000-0003-3358-9408; Liang, Xiaoci/0000-0002-7421-0153</t>
  </si>
  <si>
    <t>National Natural Science Foundation of China; Science and Technology Program of Guangzhou; Guangdong Basic and Applied Basic Reuter Foundation; [62104262]; [202102020668]; [2020A1515110157]; [2021A1515011937]</t>
  </si>
  <si>
    <t>National Natural Science Foundation of China(National Natural Science Foundation of China (NSFC)); Science and Technology Program of Guangzhou; Guangdong Basic and Applied Basic Reuter Foundation; ; ; ;</t>
  </si>
  <si>
    <t>The authors gratefully acknowledge the financial support of the National Natural Science Foundation of China (No. 62104262) , Science and Technology Program of Guangzhou (No. 202102020668) , and the Guangdong Basic and Applied Basic Reuter Foundation (No. 2020A1515110157, No. 2021A1515011937) .</t>
  </si>
  <si>
    <t>10.1016/j.orgel.2022.106605</t>
  </si>
  <si>
    <t>5X3JV</t>
  </si>
  <si>
    <t>WOS:000878500000001</t>
  </si>
  <si>
    <t>Tan, STM; Giovannitti, A; Marks, A; Moser, M; Quill, TJ; McCulloch, I; Salleo, A; Bonacchini, GE</t>
  </si>
  <si>
    <t>Tan, Siew Ting Melissa; Giovannitti, Alexander; Marks, Adam; Moser, Maximilian; Quill, Tyler J.; McCulloch, Iain; Salleo, Alberto; Bonacchini, Giorgio E.</t>
  </si>
  <si>
    <t>Conjugated Polymers for Microwave Applications: Untethered Sensing Platforms and Multifunctional Devices</t>
  </si>
  <si>
    <t>microwave devices; organic mixed conductors; wireless sensing</t>
  </si>
  <si>
    <t>DESIGN</t>
  </si>
  <si>
    <t>In the past two decades, organic electronic materials have enabled and accelerated a large and diverse set of technologies, from energy-harvesting devices and electromechanical actuators, to flexible and printed (opto)electronic circuitry. Among organic (semi)conductors, organic mixed ion-electronic conductors (OMIECs) are now at the center of renewed interest in organic electronics, as they are key drivers of recent developments in the fields of bioelectronics, energy storage, and neuromorphic computing. However, due to the relatively slow switching dynamics of organic electronics, their application in microwave technology, until recently, has been overlooked. Nonetheless, other unique properties of OMIECs, such as their substantial electrochemical tunability, charge-modulation range, and processability, make this field of use ripe with opportunities. In this work, the use of a series of solution-processed intrinsic OMIECs is demonstrated to actively tune the properties of metamaterial-inspired microwave devices, including an untethered bioelectrochemical sensing platform that requires no external power, and a tunable resonating structure with independent amplitude- and frequency-modulation. These devices showcase the considerable potential of OMIEC-based metadevices in autonomous bioelectronics and reconfigurable microwave optics.</t>
  </si>
  <si>
    <t>[Tan, Siew Ting Melissa; Giovannitti, Alexander; Quill, Tyler J.; Salleo, Alberto; Bonacchini, Giorgio E.] Stanford Univ, Dept Mat Sci &amp; Engn, Stanford, CA 94305 USA; [Marks, Adam; Moser, Maximilian; McCulloch, Iain] Univ Oxford, Dept Chem, Chem Res Lab, Oxford OX1 3TA, England; [Bonacchini, Giorgio E.] Ist Italiano Tecnol, Ctr Nano Sci &amp; Technol PoliMi, I-20133 Milan, Italy</t>
  </si>
  <si>
    <t>Stanford University; University of Oxford; Istituto Italiano di Tecnologia - IIT</t>
  </si>
  <si>
    <t>Salleo, A; Bonacchini, GE (corresponding author), Stanford Univ, Dept Mat Sci &amp; Engn, Stanford, CA 94305 USA.;Bonacchini, GE (corresponding author), Ist Italiano Tecnol, Ctr Nano Sci &amp; Technol PoliMi, I-20133 Milan, Italy.</t>
  </si>
  <si>
    <t>asalleo@stanford.edu; giorgio.bonacchini@iit.it</t>
  </si>
  <si>
    <t>Giovannitti, Alexander/AAY-3279-2021; McCulloch, Iain/G-1486-2015; Bonacchini, Giorgio Ernesto/AAA-4443-2022; Quill, Tyler/ABI-3130-2020; Marks, Adam/F-2093-2018</t>
  </si>
  <si>
    <t>Giovannitti, Alexander/0000-0003-4778-3615; McCulloch, Iain/0000-0002-6340-7217; Bonacchini, Giorgio Ernesto/0000-0002-4319-2036; Quill, Tyler/0000-0003-2906-0747; Marks, Adam/0000-0001-9819-4349; Tan, Siew Ting Melissa/0000-0003-3343-9223</t>
  </si>
  <si>
    <t>European Union [838799]; Istituto Italiano di Tecnologia within the CRUI-CARE Agreement; Marie Curie Actions (MSCA) [838799] Funding Source: Marie Curie Actions (MSCA)</t>
  </si>
  <si>
    <t>European Union(European Union (EU)); Istituto Italiano di Tecnologia within the CRUI-CARE Agreement; Marie Curie Actions (MSCA)(Marie Curie Actions)</t>
  </si>
  <si>
    <t>The authors thank the Stanford Prototyping Facility, where the microwave measurements took place, and John Ho (National University of Singapore) for the useful discussions. G.E.B. gratefully acknowledges support from the European Union's Horizon 2020 research and innovation programme under the Marie Sklodowska-Curie Grant Agreement No. 838799 - LEAPh.; Open access funding provided by Istituto Italiano di Tecnologia within the CRUI-CARE Agreement.</t>
  </si>
  <si>
    <t>10.1002/adma.202202994</t>
  </si>
  <si>
    <t>3W7WY</t>
  </si>
  <si>
    <t>WOS:000825660100001</t>
  </si>
  <si>
    <t>Stephen, M; Wu, XH; Li, T; Salim, T; Hou, KQ; Chen, S; Leong, WL</t>
  </si>
  <si>
    <t>Stephen, Meera; Wu, Xihu; Li, Ting; Salim, Teddy; Hou, Kunqi; Chen, Shuai; Leong, Wei Lin</t>
  </si>
  <si>
    <t>Crown ether enabled enhancement of ionic-electronic properties of PEDOT:PSS</t>
  </si>
  <si>
    <t>CONDUCTIVITY; FILMS; TRANSPARENT; CAPACITANCE; EFFICIENCY</t>
  </si>
  <si>
    <t>Poly(3,4-ethylenedioxythiophene):polystyrene sulfonate (PEDOT:PSS) based organic electrochemical transistors (OECTs) have proven to be one of the most versatile platforms for various applications including bioelectronics, neuromorphic computing and soft robotics. The use of PEDOT:PSS for OECTs originates from its ample mixed ionic-electronic conductivity, which in turn depends on the microscale phase separation and morphology of the polymer. Thus, modulation of the microstructure of PEDOT:PSS film enables us to tune the operation and device characteristics of the resulting OECT. Herein we report enhanced transconductance (20 mS), fast switching (32 mu s) and stable operation (10 000 cycles) of modified PEDOT:PSS based OECTs using 15-crown-5 as an additive. Four probe measurements reveal an increased electronic conductivity of the modified PEDOT:PSS film (similar to 450 S cm(-1)) while tapping mode atomic force microscopy shows an increased phase separation. Further detailed characterization using spectroelectrochemistry, X-ray photoelectron spectroscopy (XPS) and grazing incidence wide-angle X-ray diffraction (GIWAXS) provides insight into the microstructural changes brought about by the crown ether additive that result in the desirable characteristics of the modified PEDOT:PSS film.</t>
  </si>
  <si>
    <t>[Stephen, Meera; Wu, Xihu; Li, Ting; Hou, Kunqi; Chen, Shuai; Leong, Wei Lin] Nanyang Technol Univ, Sch Elect &amp; Elect Engn, 50 Nanyang Ave, Singapore 639798, Singapore; [Salim, Teddy] Nanyang Technol Univ, Sch Mat Sci &amp; Engn, 50 Nanyang Ave, Singapore 639798, Singapore</t>
  </si>
  <si>
    <t>Nanyang Technological University; Nanyang Technological University</t>
  </si>
  <si>
    <t>Leong, WL (corresponding author), Nanyang Technol Univ, Sch Elect &amp; Elect Engn, 50 Nanyang Ave, Singapore 639798, Singapore.</t>
  </si>
  <si>
    <t>wlleong@ntu.edu.sg</t>
  </si>
  <si>
    <t>WU, XIHU/HMD-6834-2023; Salim, Teddy/HMV-0946-2023; Xi, Yang/KEH-5204-2024; Leong, Wei Lin/C-8695-2011; Chen, Shuai/S-7140-2019</t>
  </si>
  <si>
    <t>WU, XIHU/0000-0002-6171-0917; Salim, Teddy/0000-0002-8912-4717; Leong, Wei Lin/0000-0002-1402-0083; Chen, Shuai/0000-0002-8562-5784</t>
  </si>
  <si>
    <t>Ministry of Education (MOE) under AcRF Tier 2 grant [MOE2019-T2-2-106, MOE2018-T2-1-075]; National Robotics Programme [W1925d0106]</t>
  </si>
  <si>
    <t>Ministry of Education (MOE) under AcRF Tier 2 grant; National Robotics Programme</t>
  </si>
  <si>
    <t>This research was supported primarily by Ministry of Education (MOE) under AcRF Tier 2 grant (MOE2019-T2-2-106 and MOE2018-T2-1-075) and National Robotics Programme (W1925d0106). We would like to acknowledge the Facility for Analysis, Characterisation, Testing and Simulation, Nanyang Technological University, Singapore, for use of their X-ray facilities.</t>
  </si>
  <si>
    <t>AUG 30</t>
  </si>
  <si>
    <t>10.1039/d2mh00496h</t>
  </si>
  <si>
    <t>4E0BS</t>
  </si>
  <si>
    <t>WOS:000824947700001</t>
  </si>
  <si>
    <t>Shu, HN; Long, HW; Sun, HB; Li, BC; Zhang, HM; Wang, XX</t>
  </si>
  <si>
    <t>Shu, Haonian; Long, Haowei; Sun, Haibin; Li, Baochen; Zhang, Haomiao; Wang, Xiaoxue</t>
  </si>
  <si>
    <t>Dynamic Model of the Short-Term Synaptic Behaviors of PEDOT-based Organic Electrochemical Transistors with Modified Shockley Equations</t>
  </si>
  <si>
    <t>ACS OMEGA</t>
  </si>
  <si>
    <t>PLASTICITY; DEVICE</t>
  </si>
  <si>
    <t>Neuromorphic computing is an emerging area with prospects to break the energy efficiency bottleneck of artificial intelligence (AI). A crucial challenge for neuromorphic computing is understanding the working principles of artificial synaptic devices. As an emerging class of synaptic devices, organic electrochemical transistors (OECTs) have attracted significant interest due to ultralow voltage operation, analog conductance tuning, mechanical flexibility, and biocompatibility. However, little work has been focused on the first-principal modeling of the synaptic behaviors of OECTs. The simulation of OECT synaptic behaviors is of great importance to understanding the OECT working principles as neuromorphic devices and optimizing ultralow power consumption neuromorphic computing devices. Here, we develop a two-dimensional transient drift-diffusion model based on modified Shockley equations for poly(3,4-ethylenedioxythiophene) (PEDOT)-based OECTs. We reproduced the typical transistor characteristics of these OECTs including the unique non-monotonic transconductance-gate bias curve and frequency dependency of transconductance. Furthermore, typical synaptic phenomena, such as excitatory/inhibitory postsynaptic current (EPSC/IPSC), paired-pulse facilitation/depression (PPF/ PPD), and short-term plasticity (STP), are also demonstrated. This work is crucial in guiding the experimental exploration of neuromorphic computing devices and has the potential to serve as a platform for future OECT device simulation based on a wide range of semiconducting materials.</t>
  </si>
  <si>
    <t>[Shu, Haonian; Sun, Haibin; Li, Baochen; Wang, Xiaoxue] Ohio State Univ, Dept Chem &amp; Biomol Engn, Columbus, OH 43210 USA; [Long, Haowei] Zhejiang Univ, Sch Mat Sci &amp; Engn, Hangzhou 310027, Zhejiang, Peoples R China; [Zhang, Haomiao] Zhejiang Univ, Coll Chem &amp; Biol Engn, State Key Lab Chem Engn, Hangzhou 310027, Peoples R China</t>
  </si>
  <si>
    <t>University System of Ohio; Ohio State University; Zhejiang University; Zhejiang University</t>
  </si>
  <si>
    <t>Wang, XX (corresponding author), Ohio State Univ, Dept Chem &amp; Biomol Engn, Columbus, OH 43210 USA.</t>
  </si>
  <si>
    <t>wang.12262@osu.edu</t>
  </si>
  <si>
    <t>Sun, Haibin/A-1542-2019; Zhang, Haomiao/F-5892-2016; Wang, Xiaoxue/AAR-8478-2020</t>
  </si>
  <si>
    <t>Zhang, Haomiao/0000-0001-7933-3155; Long, Haowei/0000-0002-2914-6690; Wang, Xiaoxue/0000-0002-7231-9841</t>
  </si>
  <si>
    <t>Ohio State University; Ohio State University Materials Research Seed Grant Program - Center for Emergent Materials, an NSF-MRSEC [DMR-2011876]; Center for Exploration of Novel Complex Materials; Institute for Materials Research</t>
  </si>
  <si>
    <t>Ohio State University(Ohio State University); Ohio State University Materials Research Seed Grant Program - Center for Emergent Materials, an NSF-MRSEC; Center for Exploration of Novel Complex Materials; Institute for Materials Research</t>
  </si>
  <si>
    <t>The authors would like to acknowledge the funding support from the Ohio State University. This work was supported in part by the Ohio State University Materials Research Seed Grant Program, funded by the Center for Emergent Materials, an NSF-MRSEC, grant DMR-2011876, the Center for Exploration of Novel Complex Materials, and the Institute for Materials Research.</t>
  </si>
  <si>
    <t>2470-1343</t>
  </si>
  <si>
    <t>ACS Omega</t>
  </si>
  <si>
    <t>MAY 3</t>
  </si>
  <si>
    <t>10.1021/acsomega.1c06864</t>
  </si>
  <si>
    <t>2F9KV</t>
  </si>
  <si>
    <t>WOS:000813222500001</t>
  </si>
  <si>
    <t>Zhang, YX; Ye, G; van der Pol, TPA; Dong, JJ; van Doremaele, ERW; Krauhausen, I; Liu, YR; Gkoupidenis, P; Portale, G; Song, J; Chiechi, RC; van de Burgt, Y</t>
  </si>
  <si>
    <t>Zhang, Yanxi; Ye, Gang; van der Pol, Tom P. A.; Dong, Jingjing; van Doremaele, Eveline R. W.; Krauhausen, Imke; Liu, Yuru; Gkoupidenis, Paschalis; Portale, Giuseppe; Song, Jun; Chiechi, Ryan C.; van de Burgt, Yoeri</t>
  </si>
  <si>
    <t>High-Performance Organic Electrochemical Transistors and Neuromorphic Devices Comprising Naphthalenediimide-Dialkoxybithiazole Copolymers Bearing Glycol Ether Pendant Groups</t>
  </si>
  <si>
    <t>ethylene glycol side chains; neuromorphic devices; non-fused donor-acceptor conjugated polymers; organic electrochemical transistors</t>
  </si>
  <si>
    <t>POLYMER SEMICONDUCTORS; REGIOCHEMISTRY; DESIGN</t>
  </si>
  <si>
    <t>Organic electrochemical transistors (OECTs) have emerged as building blocks for low power circuits, biosensors, and neuromorphic computing. While p-type polymer materials for OECTs are well developed, the choice of high-performance n-type polymers is limited, despite being essential for cation and metabolite biosensors, and crucial for constructing complementary circuits. N-type conjugated polymers that have efficient ion-to-electron transduction are highly desired for electrochemical applications. In this contribution, three non-fused, planar naphthalenediimide (NDI)-dialkoxybithiazole (2Tz) copolymers, which systematically increase the amount of polar tri(ethylene glycol) (TEG) side chains: PNDI2OD-2Tz (0 TEG), PNDIODTEG-2Tz (1 TEG), PNDI2TEG-2Tz (2 TEG), are reported. It is demonstrated that the OECT performance increases with the number of TEG side chains resulting from the progressively higher hydrophilicity and larger electron affinities. Benefiting from the high electron mobility, excellent ion conduction capability, efficient ion-to-electron transduction, and low-lying lowest unoccupied molecular orbital energy level, the 2 TEG polymer achieves close to 10(5) on-off ratio, fast switching, 1000 stable operation cycles in aqueous electrolyte, and has a long shelf life. Moreover, the higher number TEG chain substituted polymer exhibits good conductance state retention over two orders of magnitudes in electrochemical resistive random-access memory devices, highlighting its potential for neuromorphic computing.</t>
  </si>
  <si>
    <t>[Zhang, Yanxi; van Doremaele, Eveline R. W.; Krauhausen, Imke; van de Burgt, Yoeri] Eindhoven Univ Technol, Dept Mech Engn, Microsyst, NL-5600 MB Eindhoven, Netherlands; [Zhang, Yanxi; van Doremaele, Eveline R. W.; Krauhausen, Imke; van de Burgt, Yoeri] Eindhoven Univ Technol, Inst Complex Mol Syst, NL-5600 MB Eindhoven, Netherlands; [Ye, Gang; Song, Jun] Shenzhen Univ, Ctr Biomed Opt &amp; Photon CBOP, Shenzhen 518060, Peoples R China; [Ye, Gang; Song, Jun] Shenzhen Univ, Coll Phys &amp; Optoelect Engn, Key Lab Optoelect Devices &amp; Syst, Shenzhen 518060, Peoples R China; [Ye, Gang; Liu, Yuru; Chiechi, Ryan C.] Univ Groningen, Stratingh Inst Chem, NL-9747 AG Groningen, Netherlands; [van der Pol, Tom P. A.] Eindhoven Univ Technol, Dept Chem Engn &amp; Chem, Mol Mat &amp; Nanosyst, POB 513, NL-5600 MB Eindhoven, Netherlands; [van der Pol, Tom P. A.] Eindhoven Univ Technol, Inst Complex Mol Syst, POB 513, NL-5600 MB Eindhoven, Netherlands; [Dong, Jingjing; Portale, Giuseppe] Univ Groningen, Zernike Inst Adv Mat, NL-9747 AG Groningen, Netherlands; [Krauhausen, Imke; Gkoupidenis, Paschalis] Max Planck Inst Polymer Res, Dept Mol Elect, D-55128 Mainz, Germany; [Chiechi, Ryan C.] North Carolina State Univ, Dept Chem, Raleigh, NC 27695 USA</t>
  </si>
  <si>
    <t>Eindhoven University of Technology; Eindhoven University of Technology; Shenzhen University; Shenzhen University; University of Groningen; Eindhoven University of Technology; Eindhoven University of Technology; University of Groningen; Max Planck Society; North Carolina State University</t>
  </si>
  <si>
    <t>van de Burgt, Y (corresponding author), Eindhoven Univ Technol, Dept Mech Engn, Microsyst, NL-5600 MB Eindhoven, Netherlands.;van de Burgt, Y (corresponding author), Eindhoven Univ Technol, Inst Complex Mol Syst, NL-5600 MB Eindhoven, Netherlands.;Ye, G; Song, J (corresponding author), Shenzhen Univ, Ctr Biomed Opt &amp; Photon CBOP, Shenzhen 518060, Peoples R China.;Ye, G; Song, J (corresponding author), Shenzhen Univ, Coll Phys &amp; Optoelect Engn, Key Lab Optoelect Devices &amp; Syst, Shenzhen 518060, Peoples R China.;Ye, G (corresponding author), Univ Groningen, Stratingh Inst Chem, NL-9747 AG Groningen, Netherlands.</t>
  </si>
  <si>
    <t>g.ye0612@szu.edu.cn; songjun@szu.edu.cn; y.b.v.d.burgt@tue.nl</t>
  </si>
  <si>
    <t>Portale, Giuseppe/AAO-6509-2020; Song, Jun/M-2196-2017; Chiechi, Ryan C/C-5920-2008; van de Burgt, Yoeri/GVU-5837-2022</t>
  </si>
  <si>
    <t>Portale, Giuseppe/0000-0002-4903-3159; Song, Jun/0000-0002-2321-7064; van de Burgt, Yoeri/0000-0003-3472-0148; Van Doremaele, Eveline/0000-0001-9812-7680; Liu, Yuru/0000-0003-4909-7782; Ye, Gang/0000-0003-1266-0762; van der Pol, Tom P. A./0000-0002-8071-0074; Gkoupidenis, Paschalis/0000-0002-0139-0851; Chiechi, Ryan/0000-0002-0895-2095; Zhang, Yanxi/0000-0003-2622-8903</t>
  </si>
  <si>
    <t>European Union [802615]; National Natural Science Foundation of China [61620106016/61835009/61775145]; China Postdoctoral Science Foundation Funded Project [2020M672771]; Guangdong Basic and Applied Basic Research Foundation [2020A1515110636]; Netherlands Ministry of Education, Culture and Science [024.001.035]; Zernike Institute for Advanced Materials; China Scholarship Council (CSC) [201606340158]; Max Planck Institute of Polymer Research [MPIPICMS2019001]; Institute for Complex Molecular Systems (ICMS), Eindhoven University of Technology [MPIPICMS2019001]; European Research Council (ERC) [802615] Funding Source: European Research Council (ERC)</t>
  </si>
  <si>
    <t>European Union(European Union (EU)); National Natural Science Foundation of China(National Natural Science Foundation of China (NSFC)); China Postdoctoral Science Foundation Funded Project(China Postdoctoral Science Foundation); Guangdong Basic and Applied Basic Research Foundation; Netherlands Ministry of Education, Culture and Science; Zernike Institute for Advanced Materials; China Scholarship Council (CSC)(China Scholarship Council); Max Planck Institute of Polymer Research; Institute for Complex Molecular Systems (ICMS), Eindhoven University of Technology; European Research Council (ERC)(European Research Council (ERC))</t>
  </si>
  <si>
    <t>Y.Z., E.R.W.v.D., and Y.v.d.B. gratefully acknowledge funding from the European Union's Horizon 2020 Research and Innovation Programme, grant agreement no. 802615. G.Y. and J.S. acknowledge the National Natural Science Foundation of China (61620106016/61835009/61775145). G.Y. also acknowledges the China Postdoctoral Science Foundation Funded Project (grant 2020M672771) and Guangdong Basic and Applied Basic Research Foundation (2020A1515110636). T.P.A.v.d.P. acknowledges funding from the Netherlands Ministry of Education, Culture and Science (Gravity program 024.001.035). G.P. acknowledges the Zernike Institute for Advanced Materials for the startup funds. J.D. and G.P. are grateful to the China Scholarship Council (CSC No. 201606340158). Y.v.d.B., I.K., and P.G. acknowledge funding for a joint project between the Max Planck Institute of Polymer Research and the Institute for Complex Molecular Systems (ICMS), Eindhoven University of Technology, grant no. MPIPICMS2019001.</t>
  </si>
  <si>
    <t>10.1002/adfm.202201593</t>
  </si>
  <si>
    <t>2Q1XF</t>
  </si>
  <si>
    <t>WOS:000779251400001</t>
  </si>
  <si>
    <t>Tung, ND; Chae, S; Harrison, K; Llanes, LC; Yi, A; Kim, HJ; Biswas, S; Visell, Y; Bazan, GC; Nguyen, TQ</t>
  </si>
  <si>
    <t>Tung Nguyen-Dang; Chae, Sangmin; Harrison, Kelsey; Llanes, Luana C.; Yi, Ahra; Kim, Hyo Jung; Biswas, Shantonu; Visell, Yon; Bazan, Guillermo C.; Thuc-Quyen Nguyen</t>
  </si>
  <si>
    <t>Efficient Fabrication of Organic Electrochemical Transistors via Wet Chemical Processing</t>
  </si>
  <si>
    <t>organic electrochemical transistors; organic electronics; microfabrication; organic semiconductors; chemical sensing</t>
  </si>
  <si>
    <t>BIOSENSORS; ENZYME; ELECTRODES; STATE; MODE; ACID</t>
  </si>
  <si>
    <t>A wet processing method to fabricate high-performance organic electrochemical transistors (OECTs) is reported. Wet chemical processing enables a simple and reliable patterning step, substituting several complex and expensive cleanroom procedures in the fabrication of OECTs. We fabricate depletion-mode OECTs based on poly(3,4-ethylenedioxythiophene) polystyrene sulfonate (PEDOT:PSS) and enhancement-mode OECTs based on a conjugated polyelectrolyte PCPDTBT-SO3K on rigid and flexible substrates using this wet processing method. We show that the wet chemical processing step can also serve as a chemical treatment to enhance the electrical properties of the active material in OECTs. To highlight the potential of the fabrication process in applications, a transistor-based chemical sensor is demonstrated, capable of detecting methylene blue, a popular redox reporter in biodetection and immunoassays, with good detectivity. Given the tremendous potential of OECTs in emerging technologies such as biosensing and neuromorphic computing, this simple fabrication process established herein will render the OECT platform more accessible for research and applications.</t>
  </si>
  <si>
    <t>[Tung Nguyen-Dang; Chae, Sangmin; Harrison, Kelsey; Llanes, Luana C.; Bazan, Guillermo C.; Thuc-Quyen Nguyen] Univ Calif Santa Barbara, Ctr Polymer &amp; Organ Solids, Santa Barbara, CA 93106 USA; [Yi, Ahra; Kim, Hyo Jung] Pusan Natl Univ, Dept Organ Mat Sci &amp; Engn, Sch Chem Engn, Busan 46241, South Korea; [Biswas, Shantonu; Visell, Yon] Univ Calif Santa Barbara, Calif Nanosyst Inst, Santa Barbara, CA 93106 USA</t>
  </si>
  <si>
    <t>University of California System; University of California Santa Barbara; Pusan National University; University of California System; University of California Santa Barbara</t>
  </si>
  <si>
    <t>Nguyen, TQ (corresponding author), Univ Calif Santa Barbara, Ctr Polymer &amp; Organ Solids, Santa Barbara, CA 93106 USA.</t>
  </si>
  <si>
    <t>quyen@chem.ucsb.edu</t>
  </si>
  <si>
    <t>Kim, Hyo Jung/A-9581-2018; Bazan, Guillermo C/B-7625-2014</t>
  </si>
  <si>
    <t>Nguyen-Dang, Tung/0000-0003-0275-6517; Bazan, Guillermo/0000-0002-2537-0310; yi, ahra/0000-0003-2001-2829; Visell, Yon/0000-0003-2742-9256; Chae, Sangmin/0000-0002-0655-7577; Nguyen, Thuc-Quyen/0000-0002-8364-7517</t>
  </si>
  <si>
    <t>National Science Foundation [DMR-1922042]; UCSB Faculty Research Grant; UCSB's Otis Williams Fellowship; Future Leaders in Advanced Materials program of the Materials Research Laboratory</t>
  </si>
  <si>
    <t>National Science Foundation(National Science Foundation (NSF)); UCSB Faculty Research Grant; UCSB's Otis Williams Fellowship; Future Leaders in Advanced Materials program of the Materials Research Laboratory</t>
  </si>
  <si>
    <t>This work is supported by the National Science Foundation (DMR-1922042). T.-Q.N. thanks the UCSB Faculty Research Grant for some supplies and materials used in this work. T.N.D. thanks the UCSB's Otis Williams Fellowship for financial support. K.H. thanks the Future Leaders in Advanced Materials program of the Materials Research Laboratory for support during summer 2020. The authors thank Prof. Kevin Plaxco, Dr. Kaylin Leung, Dr. Alejandro Chamorro, Dr. Gabriel Ortega Quintanilla, as well as Prof. Lior Sepunaru and Brian Roerig for helpful discussion on the chemical detection.</t>
  </si>
  <si>
    <t>MAR 16</t>
  </si>
  <si>
    <t>10.1021/acsami.1c23626</t>
  </si>
  <si>
    <t>0U3JN</t>
  </si>
  <si>
    <t>WOS:000787549000045</t>
  </si>
  <si>
    <t>Lubrano, C; Bruno, U; Ausilio, C; Santoro, F</t>
  </si>
  <si>
    <t>Lubrano, Claudia; Bruno, Ugo; Ausilio, Chiara; Santoro, Francesca</t>
  </si>
  <si>
    <t>Supported Lipid Bilayers Coupled to Organic Neuromorphic Devices Modulate Short-Term Plasticity in Biomimetic Synapses</t>
  </si>
  <si>
    <t>biohybrid synapses; organic electrochemical transistors; organic neuromorphics; supported lipid bilayers</t>
  </si>
  <si>
    <t>VESICLES; SURFACES; PEDOT</t>
  </si>
  <si>
    <t>Synaptic plasticity is a fundamental process for neuronal communication and is involved in neurodegeneration. This process has been recently exploited to inspire the design of next-generation bioelectronic platforms. Neuromorphic devices have emerged as ideal candidates in mimicking brain functionalities, thanks to their ionic-to-electronic signal transduction, biocompatibility, and their ability to display short- and long-term memory as biological synapses. However, these devices still fail in bridging the gap between electronics and biological systems due to the lack of biomimetic features. Here, a biomembrane-based organic electrochemical transistor (OECT) is implemented and the supported-lipid-bilayer-mediated short-term depression of the device is investigated. After morphological and electrical characterization of the lipid bilayer, its ionic barrier behavior is exploited to enhance the neuromorphic operation of the OECT. Such biomimetic neuromorphic devices pave the way toward the implementation of synapses-resembling in vitro platforms to investigate and characterize neurodegenerative processes involving synaptic plasticity loss.</t>
  </si>
  <si>
    <t>[Lubrano, Claudia; Bruno, Ugo; Ausilio, Chiara; Santoro, Francesca] Ist Italiano Tecnol, Tissue Elect, I-80125 Naples, Italy; [Lubrano, Claudia; Bruno, Ugo] Univ Napoli Federico II, Dipartimento Chim Mat &amp; Prod Ind, I-80125 Naples, Italy; [Santoro, Francesca] Rhein Westfal TH Aachen, Fac Elect Engn &amp; Informat Technol, D-52072 Aachen, Germany; [Santoro, Francesca] Forschungszentrum Juelich, Inst Biol Informat Proc Bioelect IBI 3, D-52428 Julich, Germany</t>
  </si>
  <si>
    <t>Istituto Italiano di Tecnologia - IIT; University of Naples Federico II; RWTH Aachen University; Helmholtz Association; Research Center Julich</t>
  </si>
  <si>
    <t>Santoro, F (corresponding author), Ist Italiano Tecnol, Tissue Elect, I-80125 Naples, Italy.;Santoro, F (corresponding author), Rhein Westfal TH Aachen, Fac Elect Engn &amp; Informat Technol, D-52072 Aachen, Germany.;Santoro, F (corresponding author), Forschungszentrum Juelich, Inst Biol Informat Proc Bioelect IBI 3, D-52428 Julich, Germany.</t>
  </si>
  <si>
    <t>francesca.santoro@iit.it</t>
  </si>
  <si>
    <t>lubrano, claudia/JTU-8809-2023</t>
  </si>
  <si>
    <t>lubrano, claudia/0000-0001-8718-9149; ausilio, chiara/0000-0002-3756-6740; Santoro, Francesca/0000-0001-7323-9504; Bruno, Ugo/0000-0003-0419-6541</t>
  </si>
  <si>
    <t>European research Council [949478]; Istituto Italiano di Tecnologia within the CRUI-CARE agreement; European Research Council (ERC) [949478] Funding Source: European Research Council (ERC)</t>
  </si>
  <si>
    <t>European research Council(European Research Council (ERC)); Istituto Italiano di Tecnologia within the CRUI-CARE agreement; European Research Council (ERC)(European Research Council (ERC))</t>
  </si>
  <si>
    <t>C.L. and U.B. contributed equally to this work. The authors would like to acknowledge Susan Daniel and Han-Yuan Liu from the Cornell University for the precious advice regarding the FRAP measurements. F.S. acknowledges the support of the European research Council starting Grant BRAIN-ACT No. 949478. Open access funding provided by Istituto Italiano di Tecnologia within the CRUI-CARE agreement.</t>
  </si>
  <si>
    <t>10.1002/adma.202110194</t>
  </si>
  <si>
    <t>MAR 2022</t>
  </si>
  <si>
    <t>0M8RU</t>
  </si>
  <si>
    <t>WOS:000764940800001</t>
  </si>
  <si>
    <t>Yamamoto, S; Polyravas, AG; Han, S; Malliaras, GG</t>
  </si>
  <si>
    <t>Yamamoto, Shunsuke; Polyravas, Anastasios G.; Han, Sanggil; Malliaras, George G.</t>
  </si>
  <si>
    <t>Correlation between Transient Response and Neuromorphic Behavior in Organic Electrochemical Transistors</t>
  </si>
  <si>
    <t>neuromorphic devices; organic electrochemical transistors; transient responses</t>
  </si>
  <si>
    <t>The factors controlling the neuromorphic response of organic electrochemical transistors (OECTs) are examined. In these devices, the gate voltage is used to supply the pre-synaptic input, while the drain current is taken as the post-synaptic output. The behavior of devices made from polymer blends of a mixed conductor (PEDOT:PSS) and an ion conductor (PSSNa) is analyzed. The experimental results highlight that the post-synaptic response timescale depends on the size of ion in the electrolyte. Modeling shows that the neuromorphic response is controlled by the transient response of the ionic circuit of the OECT. These insights on device response time pave the way for a more rational design of OECT-based neuromorphic devices.</t>
  </si>
  <si>
    <t>[Yamamoto, Shunsuke; Polyravas, Anastasios G.; Han, Sanggil; Malliaras, George G.] Univ Cambridge, Dept Engn, Elect Engn Div, 9 JJ Thomson Ave, Cambridge CB3 0FA, England; [Yamamoto, Shunsuke] Tohoku Univ, Inst Multidisciplinary Res Adv Mat IMRAM, 2-1-1 Katahira, Sendai, Miyagi 9808577, Japan; [Yamamoto, Shunsuke] Tohoku Univ, Grad Sch Engn, 6-6-11 Aramaki Aoba, Sendai, Miyagi 9808579, Japan</t>
  </si>
  <si>
    <t>University of Cambridge; Tohoku University; Tohoku University</t>
  </si>
  <si>
    <t>Yamamoto, S (corresponding author), Univ Cambridge, Dept Engn, Elect Engn Div, 9 JJ Thomson Ave, Cambridge CB3 0FA, England.;Yamamoto, S (corresponding author), Tohoku Univ, Inst Multidisciplinary Res Adv Mat IMRAM, 2-1-1 Katahira, Sendai, Miyagi 9808577, Japan.;Yamamoto, S (corresponding author), Tohoku Univ, Grad Sch Engn, 6-6-11 Aramaki Aoba, Sendai, Miyagi 9808579, Japan.</t>
  </si>
  <si>
    <t>syama@tohoku.ac.jp</t>
  </si>
  <si>
    <t>Yamamoto, Shunsuke/H-1241-2013; Malliaras, George/HDM-2006-2022</t>
  </si>
  <si>
    <t>Yamamoto, Shunsuke/0000-0002-6854-2477; Malliaras, George/0000-0002-4582-8501; Polyravas, Anastasios/0000-0003-1620-5310; Han, Sanggil/0000-0001-8588-5466</t>
  </si>
  <si>
    <t>JSPS KAKENHI [JP18K14294, JP21H01992]; Noguchi Institute [NJ202005]; Leading Young Researcher Overseas Visit Program; IMRAM project grant from Tohoku University</t>
  </si>
  <si>
    <t>JSPS KAKENHI(Ministry of Education, Culture, Sports, Science and Technology, Japan (MEXT)Japan Society for the Promotion of ScienceGrants-in-Aid for Scientific Research (KAKENHI)); Noguchi Institute; Leading Young Researcher Overseas Visit Program; IMRAM project grant from Tohoku University</t>
  </si>
  <si>
    <t>S.Y. acknowledges the support from JSPS KAKENHI Grant Numbers JP18K14294 and JP21H01992, Research Grant from The Noguchi Institute (NJ202005), Leading Young Researcher Overseas Visit Program, and IMRAM project grant for international joint research from Tohoku University.</t>
  </si>
  <si>
    <t>10.1002/aelm.202101186</t>
  </si>
  <si>
    <t>0J3HA</t>
  </si>
  <si>
    <t>WOS:000742017800001</t>
  </si>
  <si>
    <t>Weissbach, A; Bongartz, LM; Cucchi, M; Tseng, H; Leo, K; Kleemann, H</t>
  </si>
  <si>
    <t>Weissbach, Anton; Bongartz, Lukas M.; Cucchi, Matteo; Tseng, Hsin; Leo, Karl; Kleemann, Hans</t>
  </si>
  <si>
    <t>Photopatternable solid electrolyte for integrable organic electrochemical transistors: operation and hysteresis</t>
  </si>
  <si>
    <t>LOW-VOLTAGE; GEL; TRANSPORT; DEVICE</t>
  </si>
  <si>
    <t>Organic electrochemical transistors (OECTs) have gained increasing attention during the last decade due to their potential for bioelectronic applications, mainly attributed to their mixed conductivity of both electrons and ions as well as their stability in electrolytic environments. Recent advances opened up new areas of applications for OECTs that range from traditional integrated circuits to unconventional brain-inspired devices. This progress is accompanied by comprehensive developments of new polymeric materials for the active channel. Meanwhile, very little effort has been devoted to the design of materials for the electrolyte - a key element for the performance of OECTs. Here, we present a photopatternable solid electrolyte based on the ionic liquid [EMIM][EtSO4] in a polymer matrix. This solid electrolyte can be patterned with standard photolithographic techniques down to a resolution of 10 mu m, allowing minimal leakage current and the avoidance of device crosstalk, which is essential for integrated circuits. When employed for PEDOT:PSS-based OECTs, we achieve excellent performance with on-off ratios of 10(5), a threshold voltage of 200 mV, and a sub-threshold swing of 61 mV dec(-1). We characterize the solid electrolyte in detail and investigate the stability of OECT operation in ambient and inert atmosphere. Finally, we examine the pronounced hysteresis found in the transfer characteristics of these devices, for which we provide a way of quantification. This method allows revealing that the hysteresis saturates with the gate voltage range and that its extent is controllable through the scan rate, rendering it a highly appealing feature for integrated circuits and neuromorphic devices.</t>
  </si>
  <si>
    <t>[Weissbach, Anton; Bongartz, Lukas M.; Cucchi, Matteo; Tseng, Hsin; Leo, Karl; Kleemann, Hans] Tech Univ Dresden, Dresden Integrated Ctr Appl Phys &amp; Photon Mat IAP, Nothnitzer Str 61, D-01187 Dresden, Germany</t>
  </si>
  <si>
    <t>Technische Universitat Dresden</t>
  </si>
  <si>
    <t>Leo, K (corresponding author), Tech Univ Dresden, Dresden Integrated Ctr Appl Phys &amp; Photon Mat IAP, Nothnitzer Str 61, D-01187 Dresden, Germany.</t>
  </si>
  <si>
    <t>karl.leo@tu-dresden.de</t>
  </si>
  <si>
    <t>Tseng, Hsin/0000-0002-9749-3950; Leo, Karl/0000-0003-3313-1843; Bongartz, Lukas/0009-0005-1127-6402; Kleemann, Hans/0000-0002-9773-6676</t>
  </si>
  <si>
    <t>European Social Fund (ESF) [100382168, 100382146]; Free State of Saxony [100382168, 100382146]; Deutsche Forschungsgemeinschaft (DFG) [LE 747/52-2, SPP 1796]</t>
  </si>
  <si>
    <t>European Social Fund (ESF)(European Social Fund (ESF)); Free State of Saxony; Deutsche Forschungsgemeinschaft (DFG)(German Research Foundation (DFG))</t>
  </si>
  <si>
    <t>The authors acknowledge the financial support by the European Social Fund (ESF) and the Free State of Saxony in the framework of OrgNanoMorph (SAB proposal no. 100382168) and Re-Learning (SAB proposal no. 100382146). Furthermore, funding by the Deutsche Forschungsgemeinschaft (DFG) within the FlexARTwo project LE 747/52-2 in the DFG Priority Program SPP 1796 is gratefully acknowledged.</t>
  </si>
  <si>
    <t>FEB 17</t>
  </si>
  <si>
    <t>10.1039/d1tc04230k</t>
  </si>
  <si>
    <t>ZB5CI</t>
  </si>
  <si>
    <t>WOS:000739859600001</t>
  </si>
  <si>
    <t>Shi, JW; Li, PY; Deng, XY; Xu, JC; Huang, Z; Lei, YQ; Wang, YF; Wang, JY; Gu, XD; Lei, T</t>
  </si>
  <si>
    <t>Shi, Junwei; Li, Peiyun; Deng, Xin-Yu; Xu, Jingcao; Huang, Zhen; Lei, Yuqiu; Wang, Yunfei; Wang, Jie-Yu; Gu, Xiaodan; Lei, Ting</t>
  </si>
  <si>
    <t>Revealing the Role of Polaron Distribution on the Performance of n-Type Organic Electrochemical Transistors</t>
  </si>
  <si>
    <t>Organic electrochemical transistors (OECTs) have shown great potential in bioelectronics and neuromorphic computing. However, the low performance of n-type OECTs impedes the construction of complementary-type circuits for low-power-consumption logic circuits and high-performance sensing. Compared with their p-type counterparts, the low electron mobility of n-type OECT materials is the primary challenge, leading to low mu C* and slow response speed. Nevertheless, no successful method has been reported to address the issue. Here, we find that the charge carrier mobility of n-type OECTs can be significantly enhanced by redistributing the polarons on the polymer backbone. As a result, 1 order of magnitude higher electron mobility is achieved in a new polymer, P(gPzDPP-CT2), with a simultaneously enhanced mu C* value and faster response speed. This work reveals the important role of polaron distribution in enhancing the performance of n-type OECTs.</t>
  </si>
  <si>
    <t>[Shi, Junwei; Li, Peiyun; Deng, Xin-Yu; Xu, Jingcao; Lei, Ting] Peking Univ, Sch Mat Sci &amp; Engn, Key Lab Polymer Chem &amp; Phys, Minist Educ, Beijing 100871, Peoples R China; [Shi, Junwei; Huang, Zhen; Wang, Jie-Yu] Peking Univ, Coll Chem &amp; Mol Engn, Beijing Natl Lab Mol Sci, Beijing 100871, Peoples R China; [Lei, Yuqiu] Peking Univ, Coll Engn, Beijing 100871, Peoples R China; [Wang, Yunfei; Gu, Xiaodan] Univ Southern Mississippi, Sch Polymer Sci &amp; Engn, Hattiesburg, MS 39406 USA</t>
  </si>
  <si>
    <t>Peking University; Peking University; Chinese Academy of Sciences; Peking University; University of Southern Mississippi</t>
  </si>
  <si>
    <t>wang, tong/HTR-5412-2023; yang, yun/IZE-1092-2023; zhao, qian/KHX-7368-2024; wang, jian/HRB-9588-2023; wang, jie/HTQ-4920-2023; wang, jie/GRS-0942-2022; Lei, Yuqiu/CAE-9185-2022; Wang, Jinguo/JED-9233-2023; Wang, Ying/HJI-2509-2023; Gu, Xiaodan/G-4029-2015; Lei, Ting/D-3331-2013</t>
  </si>
  <si>
    <t>Lei, Yuqiu/0000-0003-3218-8119; Lei, Ting/0000-0001-8190-9483; Wang, Yunfei/0000-0001-7555-5308; Deng, Xin-Yu/0000-0002-9249-1411; Li, Peiyun/0000-0001-7805-527X; Gu, Xiaodan/0000-0002-1123-3673</t>
  </si>
  <si>
    <t>National Natural Science Foundation of China [92156019, 22075001]; Open Fund of the State Key Laboratory of Luminescent Materials and Devices, South China University of Technology [2021-skllmd-02]; China Postdoctoral Science Foundation [2020M680190]; Boya Postdoctoral Fellowship of Peking University</t>
  </si>
  <si>
    <t>National Natural Science Foundation of China(National Natural Science Foundation of China (NSFC)); Open Fund of the State Key Laboratory of Luminescent Materials and Devices, South China University of Technology; China Postdoctoral Science Foundation(China Postdoctoral Science Foundation); Boya Postdoctoral Fellowship of Peking University</t>
  </si>
  <si>
    <t>This work was supported by the National Natural Science Foundation of China (92156019 and 22075001) and the Open Fund of the State Key Laboratory of Luminescent Materials and Devices, South China University of Technology (2021-skllmd-02). T.L. thanks the Clinical Medicine Plus X-Young Scholars Project, Peking University, the Fundamental Research Funds for the Central Universities. J.S. thanks the China Postdoctoral Science Foundation (2020M680190) and the Boya Postdoctoral Fellowship of Peking University. Y.W. and X.G. thanks the Department of Energy for providing supports to enable the scattering experiments in this work. The computational part is supported by High-Performance Computing Platform of Peking University. The authors thank Xiaodong Lian and Yapei Wang from Renmin University of China for their help in contact angle measurement.</t>
  </si>
  <si>
    <t>10.1021/acs.chemmater.1c04037</t>
  </si>
  <si>
    <t>ZL1LY</t>
  </si>
  <si>
    <t>WOS:000743543000001</t>
  </si>
  <si>
    <t>C</t>
  </si>
  <si>
    <t>Bongartz, LM; Weissbach, A; Cucchi, M; Leo, K; Kleemann, H</t>
  </si>
  <si>
    <t>IEEE</t>
  </si>
  <si>
    <t>Bongartz, Lukas M.; Weissbach, Anton; Cucchi, Matteo; Leo, Karl; Kleemann, Hans</t>
  </si>
  <si>
    <t>Temperature-Dependence of All-Solid-State Organic Electrochemical Transistors</t>
  </si>
  <si>
    <t>2022 IEEE INTERNATIONAL CONFERENCE ON FLEXIBLE AND PRINTABLE SENSORS AND SYSTEMS (IEEE FLEPS 2022)</t>
  </si>
  <si>
    <t>Proceedings Paper</t>
  </si>
  <si>
    <t>2022 IEEE International Conference on Flexible and Printable Sensors and Systems (FLEPS)</t>
  </si>
  <si>
    <t>JUL 10-13, 2022</t>
  </si>
  <si>
    <t>Vienna, AUSTRIA</t>
  </si>
  <si>
    <t>IEEE,IEEE Sensor Council,SIMBIT</t>
  </si>
  <si>
    <t>organic electrochemical transistor; OECT; neuromorphic computing; hysteresis; temperature</t>
  </si>
  <si>
    <t>Organic electrochemical transistors (OECTs) are appealing platforms for neuromorphic computing and biosensing, as they mimic the brains functionality of interacting electronic and ionic charges. While their rise to date has attracted much attention and revealed excellent application potential, little is known about the underlying physics. This deficiency applies in particular to the pronounced hysteresis found in the transfer curves - a property which, applicable as short- or long-term memory effect, is essential for neuromorphic functionality. Here we report, to the best of our knowledge, on the first temperature-dependent measurements of OECTs, which reveal remarkable insights on multiple device features to allow a glimpse into the thermodynamics of the underlying electrochemical reaction.</t>
  </si>
  <si>
    <t>[Bongartz, Lukas M.; Weissbach, Anton; Cucchi, Matteo; Leo, Karl; Kleemann, Hans] Tech Univ Dresden, Inst Appl Phys, IAPP Dresden, Dresden, Germany</t>
  </si>
  <si>
    <t>Kleemann, H (corresponding author), Tech Univ Dresden, Inst Appl Phys, IAPP Dresden, Dresden, Germany.</t>
  </si>
  <si>
    <t>hans.kleemann1@tu-dresden.de</t>
  </si>
  <si>
    <t>Kleemann, Hans/0000-0002-9773-6676; Bongartz, Lukas/0009-0005-1127-6402</t>
  </si>
  <si>
    <t>German Research Foundation (DFG) [KL 2961/5-1]</t>
  </si>
  <si>
    <t>German Research Foundation (DFG)(German Research Foundation (DFG))</t>
  </si>
  <si>
    <t>L.M.B. and H.K. are grateful for funding from the German Research Foundation (DFG) under the grant KL 2961/5-1.</t>
  </si>
  <si>
    <t>345 E 47TH ST, NEW YORK, NY 10017 USA</t>
  </si>
  <si>
    <t>978-1-6654-4273-2</t>
  </si>
  <si>
    <t>10.1109/FLEPS53764.2022.9781541</t>
  </si>
  <si>
    <t>Engineering, Manufacturing; Engineering, Electrical &amp; Electronic; Instruments &amp; Instrumentation; Materials Science, Multidisciplinary</t>
  </si>
  <si>
    <t>Conference Proceedings Citation Index - Science (CPCI-S)</t>
  </si>
  <si>
    <t>Engineering; Instruments &amp; Instrumentation; Materials Science</t>
  </si>
  <si>
    <t>BU7AZ</t>
  </si>
  <si>
    <t>WOS:000934102100060</t>
  </si>
  <si>
    <t>Bongartz, LM; Cucchi, M; Leo, K; Kleemann, H</t>
  </si>
  <si>
    <t>Kymissis, I; List-Kratochvil, EJ; Shinar, R</t>
  </si>
  <si>
    <t>Bongartz, Lukas M.; Cucchi, Matteo; Leo, Karl; Kleemann, Hans</t>
  </si>
  <si>
    <t>On the Modeling of Organic Electrochemical Transistors</t>
  </si>
  <si>
    <t>ORGANIC AND HYBRID SENSORS AND BIOELECTRONICS XV</t>
  </si>
  <si>
    <t>Proceedings of SPIE</t>
  </si>
  <si>
    <t>Conference on Organic and Hybrid Sensors and Bioelectronics XV</t>
  </si>
  <si>
    <t>AUG 21-22, 2022</t>
  </si>
  <si>
    <t>San Diego, CA</t>
  </si>
  <si>
    <t>SPIE</t>
  </si>
  <si>
    <t>organic electrochemical transistor; OECT; thermodynamics</t>
  </si>
  <si>
    <t>Due to their synaptic functionality based on interacting electronic and ionic charge carriers, organic electrochemical transistors (OECTs) appeal as highly attractive candidates for a new generation of organic neuromorphic devices. Despite their acknowledged application potential, little is still known about the underlying physics and traditional transistor models fail to accurately describe the phenomena observed. This deficiency comes in part from the fact that such models are largely based on an electrostatic approach for metal-oxide-semiconductor field-effect transistors (MOSFETs), which is a very strong abstraction to the volumetric and complex processes in OECTs. On the other hand, material studies reveal the potential of an alternative approach, taking into account the electrochemical processes by means of thermodynamics and thus considering the OECTs intricacy. These two approaches oppose each other in explaining OECTs, neither of which can claim a comprehensive explanation of the transistor on its own so far. A unification of the two sides, on the other hand, could come much closer to a substantial explanation and provide a more accurate picture of reality. After giving a short overview of the most significant concepts of the two explanatory directions, a framework is presented that might come very close to this merger, as it accurately reproduces essential transfer properties of OECTs in terms of thermodynamics for the first time.</t>
  </si>
  <si>
    <t>[Bongartz, Lukas M.; Cucchi, Matteo; Leo, Karl; Kleemann, Hans] Tech Univ Dresden, Inst Appl Phys, IAPP Dresden, Nothnitzer Str 61, D-01187 Dresden, Germany; [Cucchi, Matteo] EPFL, Lab Soft Bioelect Interfaces, NeuroX Inst, 9 Chemin Mines, CH-1202 Geneva, Switzerland</t>
  </si>
  <si>
    <t>Kleemann, H (corresponding author), Tech Univ Dresden, Inst Appl Phys, IAPP Dresden, Nothnitzer Str 61, D-01187 Dresden, Germany.</t>
  </si>
  <si>
    <t>lukas.bongartz@tu-dresden.de; matteo.cucchi@epfl.ch; karl.leo@tu-dresden.de; hans.kleemann1@tu-dresden.de</t>
  </si>
  <si>
    <t>German Research Foundation (DFG) [KL 2961/5-1]; Bundesministerium fur Bildung und Forschung (BMBF) [01IS21089]</t>
  </si>
  <si>
    <t>German Research Foundation (DFG)(German Research Foundation (DFG)); Bundesministerium fur Bildung und Forschung (BMBF)(Federal Ministry of Education &amp; Research (BMBF))</t>
  </si>
  <si>
    <t>L.M.B. and H.K. are grateful for funding from the German Research Foundation (DFG) under the grant KL 2961/5-1 and the Bundesministerium fur Bildung und Forschung (BMBF) for funding from the project BAYOEN (01IS21089).</t>
  </si>
  <si>
    <t>SPIE-INT SOC OPTICAL ENGINEERING</t>
  </si>
  <si>
    <t>BELLINGHAM</t>
  </si>
  <si>
    <t>1000 20TH ST, PO BOX 10, BELLINGHAM, WA 98227-0010 USA</t>
  </si>
  <si>
    <t>0277-786X</t>
  </si>
  <si>
    <t>1996-756X</t>
  </si>
  <si>
    <t>978-1-5106-5405-1; 978-1-5106-5404-4</t>
  </si>
  <si>
    <t>PROC SPIE</t>
  </si>
  <si>
    <t>10.1117/12.2633291</t>
  </si>
  <si>
    <t>Engineering, Biomedical; Engineering, Electrical &amp; Electronic</t>
  </si>
  <si>
    <t>BU0IG</t>
  </si>
  <si>
    <t>WOS:000869647000004</t>
  </si>
  <si>
    <t>Koch, M; Tseng, H; Weissbach, A; Iniguez, B; Leo, K; Kloes, A; Kleemann, H; Darbandy, G</t>
  </si>
  <si>
    <t>Koch, Malte; Tseng, Hsin; Weissbach, Anton; Iniguez, Benjamin; Leo, Karl; Kloes, Alexander; Kleemann, Hans; Darbandy, Ghader</t>
  </si>
  <si>
    <t>Numerical Modeling of Organic Electrochemical Transistors</t>
  </si>
  <si>
    <t>2022 IEEE LATIN AMERICAN ELECTRON DEVICES CONFERENCE (LAEDC)</t>
  </si>
  <si>
    <t>IEEE Latin American Electron Devices Conference (LAEDC)</t>
  </si>
  <si>
    <t>JUL 04-06, 2022</t>
  </si>
  <si>
    <t>Puebla, MEXICO</t>
  </si>
  <si>
    <t>IEEE,IEEE Electron Device Soc,IEEE Young Profess,IEEE Learning Network,IEEE R9,EEE Humanitarian Activities Comm,Mexico Natl Inst Astrophys, Opt &amp; Elect,King Abdullah Univ Sci &amp; Technol,Intel,GlobalFoundries,Skyworks</t>
  </si>
  <si>
    <t>OECTs; Numerical Modeling; Electrolyte Material; Electric Double Layer</t>
  </si>
  <si>
    <t>Organic electrochemical transistors (OECTs) are of significant research interest as building blocks for the realization of synaptic behavior, bioelectronics, and neuromorphic applications. This work presents a numerical method considering the Poisson-Boltzmann statistics to reproduce associated charge densities and distributions depending on pH values as well as the electrolyte behavior, thus enabling numerical modeling and TCAD simulation of OECTs. We have fabricated and characterized OECTs based on PEDOT:PSS as a channel material. The proposed model does not take non-faradaic processes into account, but yet it reveals important properties of the device working mechanism and shows a good agreement with the measured data of OECTs.</t>
  </si>
  <si>
    <t>[Koch, Malte; Kloes, Alexander; Darbandy, Ghader] TH Mittelhessen Univ Appl Sci, NanoP, D-35390 Giessen, Germany; [Tseng, Hsin; Weissbach, Anton; Leo, Karl; Kleemann, Hans] Tech Univ Dresden, Dresden Integrated Ctr Appl Phys &amp; Photon Mat IAP, D-01062 Dresden, Germany; [Tseng, Hsin; Weissbach, Anton; Leo, Karl; Kleemann, Hans] Tech Univ Dresden, Inst Appl Phys, D-01062 Dresden, Germany; [Iniguez, Benjamin] Univ Rovira &amp; Virgili, Dept Elect Engn, E-43007 Tarragona, Spain</t>
  </si>
  <si>
    <t>Technische Universitat Dresden; Technische Universitat Dresden; Universitat Rovira i Virgili</t>
  </si>
  <si>
    <t>Koch, M (corresponding author), TH Mittelhessen Univ Appl Sci, NanoP, D-35390 Giessen, Germany.</t>
  </si>
  <si>
    <t>malte.moritz.koch@ei.thm.de; ghader.darbandy@ei.thm.de</t>
  </si>
  <si>
    <t>Kloes, Alexander/GYA-2683-2022</t>
  </si>
  <si>
    <t>Kleemann, Hans/0000-0002-9773-6676; Tseng, Hsin/0000-0002-9749-3950</t>
  </si>
  <si>
    <t>German Research Foundation (DFG) [DA 2578/2-1]; Bundesministerium fur Bildung und Forschung (BMBF) [01IS21089]</t>
  </si>
  <si>
    <t>This project is funded by the German Research Foundation (DFG) under the grants DA 2578/2-1, and by the Bundesministerium fur Bildung und Forschung (BMBF) under the grant BAYOEN (01IS21089).</t>
  </si>
  <si>
    <t>978-1-6654-9767-1</t>
  </si>
  <si>
    <t>10.1109/LAEDC54796.2022.9908245</t>
  </si>
  <si>
    <t>BU6IP</t>
  </si>
  <si>
    <t>WOS:000925270200079</t>
  </si>
  <si>
    <t>Yao, Y; Huang, W; Chen, JH; Wang, G; Chen, HM; Zhuang, XM; Ying, YB; Ping, JF; Marks, TJ; Facchetti, A</t>
  </si>
  <si>
    <t>Yao, Yao; Huang, Wei; Chen, Jianhua; Wang, Gang; Chen, Hongming; Zhuang, Xinming; Ying, Yibin; Ping, Jianfeng; Marks, Tobin J.; Facchetti, Antonio</t>
  </si>
  <si>
    <t>Flexible complementary circuits operating at sub-0.5 V via hybrid organic inorganic electrolyte-gated transistors</t>
  </si>
  <si>
    <t>PROCEEDINGS OF THE NATIONAL ACADEMY OF SCIENCES OF THE UNITED STATES OF AMERICA</t>
  </si>
  <si>
    <t>electrolyte-gated transistor; complementary circuit; flexible electronics; EOG sensing</t>
  </si>
  <si>
    <t>INTEGRATED-CIRCUITS; ELECTROCHEMICAL TRANSISTORS; PERFORMANCE; INVERTERS</t>
  </si>
  <si>
    <t>Electrolyte-gated transistors (EGTs) hold great promise for next-generation printed logic circuitry, biocompatible integrated sensors, and neuromorphic devices. However, EGT-based complementary circuits with high voltage gain and ultralow driving voltage (&lt;0.5 V) are currently unrealized, because achieving balanced electrical output for both the p- and n-type EGT components has not been possible with current materials. Here we report high-performance EGT complementary circuits containing p-type organic electrochemical transistors (OECTs) fabricated with an ion-permeable organic semiconducting polymer (DPP-g2T) and an n-type electrical double-layer transistor (EDLT) fabricated with an ion-impermeable inorganic indium-gallium-zinc oxide (IGZO) semiconductor. Adjusting the IGZO composition enables tunable EDLT output which, for ln:Ga:Zn = 10:1:1 at%, balances that of the DPP-g2T OECT. The resulting hybrid electrolyte-gated inverter (HCIN) achieves ultrahigh voltage gains (&gt;110) under a supply voltage of only 0.7 V. Furthermore, NAND and NOR logic circuits on both rigid and flexible substrates are realized, enabling not only excellent logic response with driving voltages as low as 0.2 V but also impressive mechanical flexibility down to 1-mm bending radii. Finally, the HCIN was applied in electrooculographic (EOG) signal monitoring for recording eye movement, which is critical for the development of wearable medical sensors and also interfaces for human-computer interaction; the high voltage amplification of the present HCIN enables EOG signal amplification and monitoring in which a small similar to 1.5 mV signal is amplified to similar to 30 mV.</t>
  </si>
  <si>
    <t>[Yao, Yao; Ying, Yibin; Ping, Jianfeng] Zhejiang Univ, Sch Biosyst Engn &amp; Food Sci, Hangzhou 310058, Peoples R China; [Yao, Yao; Huang, Wei; Chen, Jianhua; Wang, Gang; Chen, Hongming; Zhuang, Xinming; Marks, Tobin J.; Facchetti, Antonio] Northwestern Univ, Dept Chem, Evanston, IL 60208 USA; [Yao, Yao; Huang, Wei; Chen, Jianhua; Wang, Gang; Chen, Hongming; Zhuang, Xinming; Marks, Tobin J.; Facchetti, Antonio] Northwestern Univ, Mat Res Ctr, Evanston, IL 60208 USA; [Huang, Wei] Univ Elect Sci &amp; Technol China, Sch Automat Engn, Chengdu 611731, Peoples R China; [Facchetti, Antonio] Flexterra Inc, Skokie, IL 60077 USA</t>
  </si>
  <si>
    <t>Zhejiang University; Northwestern University; Northwestern University; University of Electronic Science &amp; Technology of China</t>
  </si>
  <si>
    <t>Ping, JF (corresponding author), Zhejiang Univ, Sch Biosyst Engn &amp; Food Sci, Hangzhou 310058, Peoples R China.;Huang, W; Marks, TJ; Facchetti, A (corresponding author), Northwestern Univ, Dept Chem, Evanston, IL 60208 USA.;Huang, W; Marks, TJ; Facchetti, A (corresponding author), Northwestern Univ, Mat Res Ctr, Evanston, IL 60208 USA.;Huang, W (corresponding author), Univ Elect Sci &amp; Technol China, Sch Automat Engn, Chengdu 611731, Peoples R China.;Facchetti, A (corresponding author), Flexterra Inc, Skokie, IL 60077 USA.</t>
  </si>
  <si>
    <t>whuang@uestc.edu.cn; jfping@zju.edu.cn; t-marks@northwestern.edu; a-facchetti@northwestern.edu</t>
  </si>
  <si>
    <t>facchetti, antonio/AAV-3334-2021; Huang, Wei/GQA-7770-2022; Huang, Wei/V-2638-2018; Ping, Jianfeng/A-4571-2018; Facchetti, Antonio/B-8034-2014; Ying, Yibin/H-6839-2013</t>
  </si>
  <si>
    <t>facchetti, antonio/0000-0002-8175-7958; Huang, Wei/0000-0002-0973-8015; Huang, Wei/0000-0002-0973-8015; Ping, Jianfeng/0000-0002-0579-9830; Facchetti, Antonio/0000-0002-8175-7958; Ying, Yibin/0000-0002-3392-9380; Chen, Hongming/0000-0003-1231-7331; Yao, Yao/0000-0003-3068-766X; Chen, Jianhua/0000-0002-4767-6310</t>
  </si>
  <si>
    <t>Air Force Office of Scientific Research [FA9550-18-1-0320]; ; Northwestern University Materials Research Science and Engineering Center (MRSEC; NSF) [DMR-1720139]; Flexterra Corp.; Soft and Hybrid Nanotechnology Experimental (ShyNE) Resource [NSF ECCS-2025633]; State of Illinois; Northwestern's MRSEC program [NSF DMR-1720139]; MRSEC program of the NSF at the Materials Research Center of Northwestern University [DMR1720139]; SHyNE Resource [NSF ECCS-1542205]; China Scholarship Council [201906320346]; 2019 Zhejiang University Academic Award for Outstanding Doctoral Candidates</t>
  </si>
  <si>
    <t>Air Force Office of Scientific Research(United States Department of DefenseAir Force Office of Scientific Research (AFOSR)); ; Northwestern University Materials Research Science and Engineering Center (MRSEC; NSF); Flexterra Corp.; Soft and Hybrid Nanotechnology Experimental (ShyNE) Resource; State of Illinois; Northwestern's MRSEC program; MRSEC program of the NSF at the Materials Research Center of Northwestern University; SHyNE Resource; China Scholarship Council(China Scholarship Council); 2019 Zhejiang University Academic Award for Outstanding Doctoral Candidates</t>
  </si>
  <si>
    <t>We thank the Air Force Office of Scientific Research (FA9550-18-1-0320), the Northwestern University Materials Research Science and Engineering Center (MRSEC; NSF grant DMR-1720139), and Flexterra Corp. for support of this research. This work made use of the Northwestern UniversityMicro/Nano Fabrication Facility and Electron Probe Instrumentation Center facility of the Northwestern University Atomic and Nanoscale Characterization Experimental Center at Northwestern University, which has received support from the Soft and Hybrid Nanotechnology Experimental (ShyNE) Resource (NSF ECCS-2025633), the State of Illinois, and Northwestern's MRSEC program (NSF DMR-1720139). This work made use of the Jerome B. Cohen X-Ray Diffraction Facility supported by the MRSEC program of the NSF (DMR1720139) at the Materials Research Center of Northwestern University and SHyNE Resource (NSF ECCS-1542205.). Y. Yao thanks the joint-Ph.D. program supported by the China Scholarship Council (201906320346) for a fellowship and acknowledges support from 2019 Zhejiang University Academic Award for Outstanding Doctoral Candidates.</t>
  </si>
  <si>
    <t>NATL ACAD SCIENCES</t>
  </si>
  <si>
    <t>2101 CONSTITUTION AVE NW, WASHINGTON, DC 20418 USA</t>
  </si>
  <si>
    <t>0027-8424</t>
  </si>
  <si>
    <t>1091-6490</t>
  </si>
  <si>
    <t>P NATL ACAD SCI USA</t>
  </si>
  <si>
    <t>Proc. Natl. Acad. Sci. U. S. A.</t>
  </si>
  <si>
    <t>NOV 2</t>
  </si>
  <si>
    <t>e2111790118</t>
  </si>
  <si>
    <t>10.1073/pnas.2111790118</t>
  </si>
  <si>
    <t>XA8LA</t>
  </si>
  <si>
    <t>WOS:000720890900019</t>
  </si>
  <si>
    <t>Janzakova, K; Ghazal, M; Kumar, A; Coffinier, Y; Pecqueur, S; Alibart, F</t>
  </si>
  <si>
    <t>Janzakova, Kamila; Ghazal, Mahdi; Kumar, Ankush; Coffinier, Yannick; Pecqueur, Sebastien; Alibart, Fabien</t>
  </si>
  <si>
    <t>Dendritic Organic Electrochemical Transistors Grown by Electropolymerization for 3D Neuromorphic Engineering</t>
  </si>
  <si>
    <t>bipolar electropolymerization; long-term memory; organic electrochemical transistors; short-term memory; structural plasticity; synaptic plasticity</t>
  </si>
  <si>
    <t>LONG-TERM-MEMORY; SYNAPTIC PLASTICITY; NEUROSCIENCE; CAPACITANCE; DEVICE</t>
  </si>
  <si>
    <t>One of the major limitations of standard top-down technologies used in today's neuromorphic engineering is their inability to map the 3D nature of biological brains. Here, it is shown how bipolar electropolymerization can be used to engineer 3D networks of PEDOT:PSS dendritic fibers. By controlling the growth conditions of the electropolymerized material, it is investigated how dendritic fibers can reproduce structural plasticity by creating structures of controllable shape. Gradual topologies evolution is demonstrated in a multielectrode configuration. A detailed electrical characterization of the PEDOT:PSS dendrites is conducted through DC and impedance spectroscopy measurements and it is shown how organic electrochemical transistors (OECT) can be realized with these structures. These measurements reveal that quasi-static and transient response of OECTs can be adjusted by controlling dendrites' morphologies. The unique properties of organic dendrites are used to demonstrate short-term, long-term, and structural plasticity, which are essential features required for future neuromorphic hardware development.</t>
  </si>
  <si>
    <t>[Janzakova, Kamila; Ghazal, Mahdi; Kumar, Ankush; Coffinier, Yannick; Pecqueur, Sebastien; Alibart, Fabien] Univ Lille, Inst Elect Microelect &amp; Nanotechnol IEMN, CNRS UMR 8520, Blvd Poincarre, F-59652 Villeneuve Dascq, France; [Alibart, Fabien] 3IT, Lab Nanotechnol Nanosyst LN2, CNRS UMI 3463, Sherbrooke, PQ J1K 0AS, Canada</t>
  </si>
  <si>
    <t>Centre National de la Recherche Scientifique (CNRS); Universite Polytechnique Hauts-de-France; Universite de Lille; CNRS - Institute for Engineering &amp; Systems Sciences (INSIS); Institut National des Sciences Appliquees de Lyon - INSA Lyon</t>
  </si>
  <si>
    <t>Pecqueur, S; Alibart, F (corresponding author), Univ Lille, Inst Elect Microelect &amp; Nanotechnol IEMN, CNRS UMR 8520, Blvd Poincarre, F-59652 Villeneuve Dascq, France.;Alibart, F (corresponding author), 3IT, Lab Nanotechnol Nanosyst LN2, CNRS UMI 3463, Sherbrooke, PQ J1K 0AS, Canada.</t>
  </si>
  <si>
    <t>sebastien.pecqueur@univ-lille.fr; fabien.alibart@univ-lille.fr</t>
  </si>
  <si>
    <t>coffinier, yannick/HMV-8811-2023</t>
  </si>
  <si>
    <t>Ghazal, Mahdi/0000-0002-6027-6194; Alibart, Fabien/0000-0002-9591-220X</t>
  </si>
  <si>
    <t>RENATECH network; ERC-CoG IONOS project [773228]; European Research Council (ERC) [773228] Funding Source: European Research Council (ERC)</t>
  </si>
  <si>
    <t>RENATECH network; ERC-CoG IONOS project; European Research Council (ERC)(European Research Council (ERC))</t>
  </si>
  <si>
    <t>K.J., M.G., and A.K. contributed equally to this work. The authors thank the RENATECH network and the engineers from IEMN for their support. F.A. thanks Yann Beilliard for their fruitful discussions. This work is funded by ERC-CoG IONOS project #773228.</t>
  </si>
  <si>
    <t>10.1002/advs.202102973</t>
  </si>
  <si>
    <t>OCT 2021</t>
  </si>
  <si>
    <t>XS1OZ</t>
  </si>
  <si>
    <t>gold, Green Published, Green Submitted</t>
  </si>
  <si>
    <t>WOS:000712583600001</t>
  </si>
  <si>
    <t>Jiang, XY; Wang, Q; Wang, Z; Dong, B; Huang, LZ; Chi, LF</t>
  </si>
  <si>
    <t>Jiang, Xingyu; Wang, Qi; Wang, Zi; Dong, Bin; Huang, Lizhen; Chi, Lifeng</t>
  </si>
  <si>
    <t>Recent Progresses on the High Performance Organic Electrochemical Transistors</t>
  </si>
  <si>
    <t>CHEMICAL RESEARCH IN CHINESE UNIVERSITIES</t>
  </si>
  <si>
    <t>Organic electrochemical transistor; Organic conjugated polymer; Electrochemical doping; Organic field effect transistor</t>
  </si>
  <si>
    <t>THIN-FILM TRANSISTORS; TRIBLOCK COPOLYMER; CHARGE-TRANSPORT; POLYMER-FILMS; ION GELS; OPERATION; STATE; MODE</t>
  </si>
  <si>
    <t>Organic electrochemical transistor(OECT) with bulk current modulation capability based on the ion penetration into the organic semiconducting channel exhibits unique features, including high transconductance, low voltage and large capacitance. The high current at a low voltage, together with the compatibility with aqueous environment, makes OECT particularly suitable for bioelectronic applications, such as biological interfacing, printed logic circuitry and neuromorphic devices. However, the operation mechanism and structure-performance relationship of OECT are rather complicated and remain unclear to date. One of the critical issues is the ion penetration and transportation process. This review focuses on the research progresses of how to improve the OECT performance specifically through materials design, interfacing and morphology modulation. Different strategies of promoting the ion doping process are compared and discussed in order to optimize the device performance so that a deep understanding of the OECT operation principle could be gained.</t>
  </si>
  <si>
    <t>[Huang, Lizhen; Chi, Lifeng] Soochow Univ, Jiangsu Key Lab Carbon Based Funct Mat &amp; Devices, Inst Funct Nano &amp; Soft Mat FUNSOM, Suzhou 215123, Peoples R China</t>
  </si>
  <si>
    <t>Huang, LZ; Chi, LF (corresponding author), Soochow Univ, Jiangsu Key Lab Carbon Based Funct Mat &amp; Devices, Inst Funct Nano &amp; Soft Mat FUNSOM, Suzhou 215123, Peoples R China.</t>
  </si>
  <si>
    <t>lzhuang@suda.edu.cn; chilf@suda.edu.cn</t>
  </si>
  <si>
    <t>Li, Hui-Fang/KDM-4732-2024; jiang, xingyu/IXN-0087-2023</t>
  </si>
  <si>
    <t>Li, Hui-Fang/0000-0003-3744-3254; jiang, xingyu/0000-0001-9790-8856; Huang, Lizhen/0000-0002-5211-921X</t>
  </si>
  <si>
    <t>National Key Research and Development Program of China [2018YFE0200700]; National Natural Science Foundation of China [51773143, 51821002]; German-Chinese Transregional Collaborative Research Centre TRR 61 [21661132006]; Fund of Collaborative Innovation Center of Suzhou Nano Science Technology; Priority Academic Program Development of Jiangsu Higher Education Institutions(PAPD), China; 111 Project of China</t>
  </si>
  <si>
    <t>National Key Research and Development Program of China(National Key Research &amp; Development Program of China); National Natural Science Foundation of China(National Natural Science Foundation of China (NSFC)); German-Chinese Transregional Collaborative Research Centre TRR 61; Fund of Collaborative Innovation Center of Suzhou Nano Science Technology; Priority Academic Program Development of Jiangsu Higher Education Institutions(PAPD), China; 111 Project of China(Ministry of Education, China - 111 Project)</t>
  </si>
  <si>
    <t>This work was supported by the National Key Research and Development Program of China(No.2018YFE0200700), the National Natural Science Foundation of China(Nos. 51773143, 51821002), the German-Chinese Transregional Collaborative Research Centre TRR 61(No.21661132006), the Fund of Collaborative Innovation Center of Suzhou Nano Science &amp; Technology, the Priority Academic Program Development of Jiangsu Higher Education Institutions(PAPD), China and the 111 Project of China.</t>
  </si>
  <si>
    <t>HIGHER EDUCATION PRESS</t>
  </si>
  <si>
    <t>CHAOYANG DIST, 4, HUIXINDONGJIE, FUSHENG BLDG, BEIJING 100029, PEOPLES R CHINA</t>
  </si>
  <si>
    <t>1005-9040</t>
  </si>
  <si>
    <t>2210-3171</t>
  </si>
  <si>
    <t>CHEM RES CHINESE U</t>
  </si>
  <si>
    <t>Chem. Res. Chin. Univ.</t>
  </si>
  <si>
    <t>10.1007/s40242-021-1306-0</t>
  </si>
  <si>
    <t>SEP 2021</t>
  </si>
  <si>
    <t>WE8JQ</t>
  </si>
  <si>
    <t>WOS:000698051700003</t>
  </si>
  <si>
    <t>Nguyen, TD; Trung, TQ; Lee, Y; Lee, NE</t>
  </si>
  <si>
    <t>Trong Danh Nguyen; Tran Quang Trung; Lee, Yurim; Lee, Nae-Eung</t>
  </si>
  <si>
    <t>Stretchable and Stable Electrolyte-Gated Organic Electrochemical Transistor Synapse with a Nafion Membrane for Enhanced Synaptic Properties</t>
  </si>
  <si>
    <t>ADVANCED ENGINEERING MATERIALS</t>
  </si>
  <si>
    <t>long-term plasticity; Nafion membranes; organic electrochemical transistors-based synaptic devices; PEDOT; PSS; stretchable organic electrochemical transistors</t>
  </si>
  <si>
    <t>Stretchable artificial synaptic devices are promising for integration into soft neuromorphic systems. However, the organic electrochemical transistor (OECT)-based synaptic device is challenging due to the difficulty of obtaining high mechanical deformability and durability as well as high long-term plasticity (LTP) and retention time. Herein, a highly stable and stretchable synaptic OECT fabricated on a 3D mogul-patterned substrate with stress absorption capability with improved synaptic properties is reported. The mechanical stability of a poly(3,4-ethylenedioxythiophene)polystyrene sulfonate (PEDOT:PSS) channel and, in turn, the OECT is improved by adding additives in the channel. Synaptic properties including synaptic weight (SW), LTP, and retention time could be tuned and improved by adopting a Nafion membrane between the channel and the gate electrode, which modifies the transport dynamics of ions in the electrolyte across the membrane. This approach paves a way for improving and tuning the synaptic properties of stretchable biomimetic OECT synapses.</t>
  </si>
  <si>
    <t>[Trong Danh Nguyen; Tran Quang Trung; Lee, Yurim] Sungkyunkwan Univ, Sch Adv Mat Sci &amp; Engn, Suwon 16419, Kyunggi Do, South Korea; [Lee, Nae-Eung] Sungkyunkwan Univ, Sch Adv Mat Sci &amp; Engn, SKKU Adv Inst Nanotechnol SAINT,Inst Quantum Biop, Samsung Adv Inst Hlth Sci &amp; Technol SAIHST,Biomed, Suwon 16419, Kyunggi Do, South Korea</t>
  </si>
  <si>
    <t>Sungkyunkwan University (SKKU); Sungkyunkwan University (SKKU); Samsung</t>
  </si>
  <si>
    <t>Lee, NE (corresponding author), Sungkyunkwan Univ, Sch Adv Mat Sci &amp; Engn, SKKU Adv Inst Nanotechnol SAINT,Inst Quantum Biop, Samsung Adv Inst Hlth Sci &amp; Technol SAIHST,Biomed, Suwon 16419, Kyunggi Do, South Korea.</t>
  </si>
  <si>
    <t>nelee@skku.edu</t>
  </si>
  <si>
    <t>Trung, Tran Quang/AAB-7450-2020; Lee, YuRim/ITU-1407-2023; Nguyen, Trong Danh/IWM-0528-2023; LEE, YU/JXY-2338-2024</t>
  </si>
  <si>
    <t>Quang Trung, Tran/0000-0003-1698-7543</t>
  </si>
  <si>
    <t>Basic Science Research Program through the National Research Foundation (NRF) - Ministry of Science, ICT, and Future Planning [2020R1A2C3013480, 2019R1A6A1A03033215]; Brain Pool Program through the National Research Foundation (NRF) - Ministry of Science, ICT, and Future Planning [2020H1D3A2A02111068]; Ministry of Education</t>
  </si>
  <si>
    <t>Basic Science Research Program through the National Research Foundation (NRF) - Ministry of Science, ICT, and Future Planning(National Research Foundation of Korea); Brain Pool Program through the National Research Foundation (NRF) - Ministry of Science, ICT, and Future Planning; Ministry of Education</t>
  </si>
  <si>
    <t>T.D.N. and T.Q.T. contributed equally to this work. This work was supported by the Basic Science Research Program (no. 2020R1A2C3013480 and no. 2019R1A6A1A03033215) and the Brain Pool Program (no. 2020H1D3A2A02111068) through the National Research Foundation (NRF) funded by the Ministry of Science, ICT, and Future Planning and by the Ministry of Education.</t>
  </si>
  <si>
    <t>1438-1656</t>
  </si>
  <si>
    <t>1527-2648</t>
  </si>
  <si>
    <t>ADV ENG MATER</t>
  </si>
  <si>
    <t>Adv. Eng. Mater.</t>
  </si>
  <si>
    <t>10.1002/adem.202100918</t>
  </si>
  <si>
    <t>0P0DO</t>
  </si>
  <si>
    <t>WOS:000696388900001</t>
  </si>
  <si>
    <t>Cucchi, M; Kleemann, H; Tseng, H; Ciccone, G; Lee, A; Pohl, D; Leo, K</t>
  </si>
  <si>
    <t>Cucchi, Matteo; Kleemann, Hans; Tseng, Hsin; Ciccone, Giuseppe; Lee, Alexander; Pohl, Darius; Leo, Karl</t>
  </si>
  <si>
    <t>Directed Growth of Dendritic Polymer Networks for Organic Electrochemical Transistors and Artificial Synapses</t>
  </si>
  <si>
    <t>organic electrochemical transistor; organic electronics; organic networks</t>
  </si>
  <si>
    <t>Organic electrochemical transistors (OECTs) are an emerging class of devices which operate in electrolytic solution and show controllable memory effects. For these reasons, OECT hold great potential for applications in bioelectronics and neuromorphic computing. Among the methods proposed to fabricate OECT channels, electropolymerization stands out because it allows to produce electrical connections on the substrates on-demand and further modify them to adjust their electrical properties to meet circuit requirements. However, the practical application of this method is hampered by the difficulty in controlling the growth direction as well as the morphology of the film, resulting in a large device-to-device variability and limiting the down-scaling of the devices. In this study, AC-electropolymerization is proposed to produce directionally controlled channels. The method allows to adjust physical properties such as resistance and capacitance by varying the polymerization parameters, such as voltage, frequency, and salt concentration. The growth mechanism, material morphology, and network topology is investigated, and the advantages of this approach by showing tunable neuromorphic features and the possibility to scale down the channels to the micrometer scale is demonstrated.</t>
  </si>
  <si>
    <t>[Cucchi, Matteo; Kleemann, Hans; Tseng, Hsin; Ciccone, Giuseppe; Lee, Alexander; Leo, Karl] Tech Univ Dresden, Dresden Integrated Ctr Appl Phys &amp; Photon Mat, Helmholtzstr 10, D-01069 Dresden, Germany; [Pohl, Darius] Tech Univ Dresden, Dresden Ctr Nanoanal, Helmholtzstr 18, D-01069 Dresden, Germany</t>
  </si>
  <si>
    <t>Technische Universitat Dresden; Technische Universitat Dresden</t>
  </si>
  <si>
    <t>Cucchi, M (corresponding author), Tech Univ Dresden, Dresden Integrated Ctr Appl Phys &amp; Photon Mat, Helmholtzstr 10, D-01069 Dresden, Germany.</t>
  </si>
  <si>
    <t>matteo.cucchi@tu-dresden.de</t>
  </si>
  <si>
    <t>Ciccone, Giuseppe/AFK-2521-2022</t>
  </si>
  <si>
    <t>Ciccone, Giuseppe/0000-0003-2767-0875; Cucchi, Matteo/0000-0002-5400-5793; Kleemann, Hans/0000-0002-9773-6676; Tseng, Hsin/0000-0002-9749-3950</t>
  </si>
  <si>
    <t>Hector foundation; European Social Fund (ESF); Free State of Saxony [100382168]; Projekt DEAL</t>
  </si>
  <si>
    <t>Hector foundation; European Social Fund (ESF)(European Social Fund (ESF)); Free State of Saxony; Projekt DEAL</t>
  </si>
  <si>
    <t>The authors thank the Hector foundation for funding in the framework of the CarboChip project. H.T. thanks the financial support by the European Social Fund (ESF) and the Free State of Saxony in the framework of OrgNanoMorph (project number: 100382168). The authors also acknowledge the Volkswagen Foundation in the framework of the project Planning Grant Human-Centered Electronics. Finally, they thank Dr. Petr Formanek for obtaining the SEM pictures.; Open access funding enabled and organized by Projekt DEAL.</t>
  </si>
  <si>
    <t>10.1002/aelm.202100586</t>
  </si>
  <si>
    <t>WOS:000679991000001</t>
  </si>
  <si>
    <t>Rashid, RB; Ji, XD; Rivnay, J</t>
  </si>
  <si>
    <t>Rashid, Reem B.; Ji, Xudong; Rivnay, Jonathan</t>
  </si>
  <si>
    <t>Organic electrochemical transistors in bioelectronic circuits</t>
  </si>
  <si>
    <t>BIOSENSORS &amp; BIOELECTRONICS</t>
  </si>
  <si>
    <t>Bioelectronics; Circuits; Devices; Organic electrochemical transistor</t>
  </si>
  <si>
    <t>LOGIC; GATE; ELECTRONICS; PEDOTPSS; GLUCOSE; SENSOR; ARRAY; PH; METABOLISM; STABILITY</t>
  </si>
  <si>
    <t>The organic electrochemical transistor (OECT) represents a versatile and impactful electronic building block in the areas of printed electronics, bioelectronics, and neuromorphic computing. Significant efforts in OECTs have focused on device physics, new active material design and synthesis, and on preliminary implementation of individual transistors as proof-of-concept components for sensing and computation. However, as most of the current studies are based on single devices, the integration of OECTs into circuits or high-level systems has lagged. In this review, we focus on recent efforts to incorporate individual OECTs into digital, analog, and neuromorphic circuits, and lay out important considerations relevant for (hybrid) systems integration. We summarize the operation principles and the functions of OECT-based circuits and discuss the approaches for wireless power and data transmission for practicality in biological and bio-inspired applications. Finally, we comment on the future directions and challenges facing OECT circuits from both a fundamental and applied perspective.</t>
  </si>
  <si>
    <t>[Rashid, Reem B.; Ji, Xudong; Rivnay, Jonathan] Northwestern Univ, Dept Biomed Engn, Evanston, IL 60208 USA; [Rashid, Reem B.; Ji, Xudong; Rivnay, Jonathan] Northwestern Univ, Simpson Querrey Inst, Chicago, IL 60611 USA</t>
  </si>
  <si>
    <t>Northwestern University; Northwestern University</t>
  </si>
  <si>
    <t>Rivnay, Jonathan/S-8812-2017; Ji, Xudong/ABB-7615-2021</t>
  </si>
  <si>
    <t>Rivnay, Jonathan/0000-0002-0602-6485; Ji, Xudong/0000-0003-3068-3650; Rashid, Reem/0000-0001-9503-3881</t>
  </si>
  <si>
    <t>King Abdullah University of Science and Technology Office of Sponsored Research (OSR) [OSR-2019-CRG8-4086]</t>
  </si>
  <si>
    <t>King Abdullah University of Science and Technology Office of Sponsored Research (OSR)</t>
  </si>
  <si>
    <t>R.B.R. and J.R. gratefully acknowledge financial support from King Abdullah University of Science and Technology Office of Sponsored Research (OSR) under awards no. OSR-2019-CRG8-4086.</t>
  </si>
  <si>
    <t>ELSEVIER ADVANCED TECHNOLOGY</t>
  </si>
  <si>
    <t>OXFORD FULFILLMENT CENTRE THE BOULEVARD, LANGFORD LANE, KIDLINGTON, OXFORD OX5 1GB, OXON, ENGLAND</t>
  </si>
  <si>
    <t>0956-5663</t>
  </si>
  <si>
    <t>1873-4235</t>
  </si>
  <si>
    <t>BIOSENS BIOELECTRON</t>
  </si>
  <si>
    <t>Biosens. Bioelectron.</t>
  </si>
  <si>
    <t>OCT 15</t>
  </si>
  <si>
    <t>10.1016/j.bios.2021.113461</t>
  </si>
  <si>
    <t>JUN 2021</t>
  </si>
  <si>
    <t>Biophysics; Biotechnology &amp; Applied Microbiology; Chemistry, Analytical; Electrochemistry; Nanoscience &amp; Nanotechnology</t>
  </si>
  <si>
    <t>Biophysics; Biotechnology &amp; Applied Microbiology; Chemistry; Electrochemistry; Science &amp; Technology - Other Topics</t>
  </si>
  <si>
    <t>WC2WX</t>
  </si>
  <si>
    <t>WOS:000704123100007</t>
  </si>
  <si>
    <t>Han, SJ; Yu, SL; Hu, SJ; Chen, HJ; Wu, J; Liu, C</t>
  </si>
  <si>
    <t>Han, Songjia; Yu, Shunlin; Hu, Sujuan; Chen, Hui-jiuan; Wu, Jin; Liu, Chuan</t>
  </si>
  <si>
    <t>A high endurance, temperature-resilient, and robust organic electrochemical transistor for neuromorphic circuits</t>
  </si>
  <si>
    <t>NETWORK HYDROGEL</t>
  </si>
  <si>
    <t>Artificial synapses, combining sensing and computing functions, have played an important role in emerging human-like sensory systems. In particular, organic electrochemical transistors (OECTs) are highly sought as promising candidates because they possess high transconductance, flexibility, physiological compatibility, and low operating voltage. However, high-performance and long-term stable OECTs that can be integrated with complex circuits are still missing. Here, a hydrogel-based electrochemical transistor (HECT) is proposed by using a dual-network hydrogel as the electrolyte. Given the prominent performance of the hydrogel, including its nondrying, anti-freezing, and self-healing properties, the engineered HECT exhibits long-term stability for more than 4 months, a wide operating temperature of as low as -30 degrees C, and robustness against damage. In addition, as the HECT can successfully mimic diverse synaptic functions, an optoelectronic neuromorphic circuit is realized by coupling the designed transistor with an optical sensor. The neuromorphic circuit can output an adjustable image depending on different triggering light. Importantly, the proposed transistor can be integrated with various kinds of sensors, providing a promising strategy for the development of future neuromorphic electronics.</t>
  </si>
  <si>
    <t>[Liu, Chuan] Sun Yat Sen Univ, Sch Elect &amp; Informat Technol, State Key Lab Optoelect Mat &amp; Technol, Guangzhou 510275, Peoples R China; Sun Yat Sen Univ, Sch Elect &amp; Informat Technol, Guangdong Prov Key Lab Display Mat &amp; Technol, Guangzhou 510275, Peoples R China</t>
  </si>
  <si>
    <t>Sun Yat Sen University; Sun Yat Sen University</t>
  </si>
  <si>
    <t>Liu, C (corresponding author), Sun Yat Sen Univ, Sch Elect &amp; Informat Technol, State Key Lab Optoelect Mat &amp; Technol, Guangzhou 510275, Peoples R China.</t>
  </si>
  <si>
    <t>liuchuan5@mail.sysu.edu.cn</t>
  </si>
  <si>
    <t>liu, chuan/0000-0002-0695-592X; Han, Songjia/0000-0003-3358-9408</t>
  </si>
  <si>
    <t>China Postdoctoral Science Foundation [2020M683047]; National Natural Science Foundation of China [61901535]; Science and Technology Program of Guangzhou [202102080192, 202102020668]; Guangdong Basic and Applied Basic Research Foundation [2019A1515012087, 2020A1515110157, 2021A1515011937]</t>
  </si>
  <si>
    <t>China Postdoctoral Science Foundation(China Postdoctoral Science Foundation); National Natural Science Foundation of China(National Natural Science Foundation of China (NSFC)); Science and Technology Program of Guangzhou; Guangdong Basic and Applied Basic Research Foundation</t>
  </si>
  <si>
    <t>The authors gratefully acknowledge the financial support of the China Postdoctoral Science Foundation (No. 2020M683047), the National Natural Science Foundation of China (No. 61901535), the Science and Technology Program of Guangzhou (No. 202102080192 and 202102020668), and the Guangdong Basic and Applied Basic Research Foundation (No. 2019A1515012087, 2020A1515110157 and 2021A1515011937).</t>
  </si>
  <si>
    <t>SEP 21</t>
  </si>
  <si>
    <t>10.1039/d1tc02215f</t>
  </si>
  <si>
    <t>UQ9LN</t>
  </si>
  <si>
    <t>WOS:000667704900001</t>
  </si>
  <si>
    <t>Shen, HG; Abtahi, A; Lussem, B; Boudouris, BW; Mei, JG</t>
  </si>
  <si>
    <t>Shen, Hongguang; Abtahi, Ashkan; Lussem, Bjoern; Boudouris, Bryan W.; Mei, Jianguo</t>
  </si>
  <si>
    <t>Device Engineering in Organic Electrochemical Transistors toward Multifunctional Applications</t>
  </si>
  <si>
    <t>organic electrochemical transistor; bioelectronics; biosensor; neuromorphic device; ionic/electronic mixed conduction</t>
  </si>
  <si>
    <t>ION; STATE; OECT</t>
  </si>
  <si>
    <t>Organic electrochemical transistors (OECTs) have been widely researched for the next-generation electronic building blocks because of their unique property that combines highly efficient signal transduction with amplification in a single device. By virtue of materials engineering and interfacial modification, multifunctional OECTs have been reported for biological sensing, physiological signal recording, and neuromorphic processing applications. With these significant advancements, it is beneficial to reveal universal device engineering guidelines such that OECTs can be readily tailored to satisfy the specific needs of each application. In this perspective, we systematically discuss the key physical processes that influence OECT operation, which includes both steady state and transient responses. These discussions reveal the important role of fine-tuning the OECT active materials, interfacial properties, and device structures to manipulate their charge transport properties for multifunctional applications. Finally, we also share our perspectives on a few hurdles as the community moves to transform OECTs from laboratory ideas into real-world technologies.</t>
  </si>
  <si>
    <t>[Shen, Hongguang; Abtahi, Ashkan; Boudouris, Bryan W.; Mei, Jianguo] Purdue Univ, Dept Chem, W Lafayette, IN 47907 USA; [Shen, Hongguang; Boudouris, Bryan W.] Purdue Univ, Charles D Davidson Sch Chem Engn, W Lafayette, IN 47907 USA; [Lussem, Bjoern] Kent State Univ, Dept Phys, Kent, OH 44240 USA</t>
  </si>
  <si>
    <t>Purdue University System; Purdue University; Purdue University System; Purdue University; University System of Ohio; Kent State University; Kent State University Salem; Kent State University Kent</t>
  </si>
  <si>
    <t>Boudouris, BW; Mei, JG (corresponding author), Purdue Univ, Dept Chem, W Lafayette, IN 47907 USA.;Boudouris, BW (corresponding author), Purdue Univ, Charles D Davidson Sch Chem Engn, W Lafayette, IN 47907 USA.</t>
  </si>
  <si>
    <t>boudouris@purdue.edu; jgmei@purdue.edu</t>
  </si>
  <si>
    <t>Lüssem, Björn/B-6776-2013; Boudouris, Bryan/JXL-1574-2024; Mei, Jianguo/C-6711-2011</t>
  </si>
  <si>
    <t>Lüssem, Björn/0000-0001-5029-3356; Boudouris, Bryan/0000-0003-0428-631X; Mei, Jianguo/0000-0002-5743-2715</t>
  </si>
  <si>
    <t>MI-BIO program at Davidson School of Chemical Engineering; Air Force Office of Scientific Research (AFOSR) [FA9550-19-1-0271]</t>
  </si>
  <si>
    <t>MI-BIO program at Davidson School of Chemical Engineering; Air Force Office of Scientific Research (AFOSR)(United States Department of DefenseAir Force Office of Scientific Research (AFOSR))</t>
  </si>
  <si>
    <t>The authors are grateful for the financial support of MI-BIO program at Davidson School of Chemical Engineering and an unrestricted gift from Ambilight Inc. The work of B.W.B. was kindly supported by the Air Force Office of Scientific Research (AFOSR) through the Organic Materials Chemistry Program (Grant FA9550-19-1-0271, Program Manager: Dr. Kenneth Caster).</t>
  </si>
  <si>
    <t>10.1021/acsaelm.1c00312</t>
  </si>
  <si>
    <t>SY1LM</t>
  </si>
  <si>
    <t>WOS:000665655800002</t>
  </si>
  <si>
    <t>Ji, JL; Wang, HW; Liu, R; Jiang, XN; Zhang, Q; Peng, YB; Sang, SB; Sun, QJ; Wang, ZL</t>
  </si>
  <si>
    <t>Ji, Jianlong; Wang, Hongwang; Liu, Ran; Jiang, Xiaoning; Zhang, Qiang; Peng, Yubo; Sang, Shengbo; Sun, Qijun; Wang, Zhong Lin</t>
  </si>
  <si>
    <t>Dual-liquid-gated electrochemical transistor and its neuromorphic behaviors</t>
  </si>
  <si>
    <t>Organic electrochemical transistors (OECTs); Dual-liquid-gating; Performance engineering; Mathematical analysis; Neuromorphic behaviors</t>
  </si>
  <si>
    <t>FIELD-EFFECT TRANSISTORS; ORGANIC TRANSISTORS; PERFORMANCE; STABILITY; VOLTAGE; SYNAPSE; DEVICE</t>
  </si>
  <si>
    <t>Organic electrochemical transistors (OECTs) are attracting great interest in the field of bioelectronics due to their low operating voltage, flexibility, and biocompatibility. Tunability of the static and transient characteristics renders OECTs with flexible electrical responses and versatile functionalities. However, existing tuning methods are known by changing the structure or composition of OECTs, which are empirical due to the lack of accurate structure-function relationships. Here, we report a post-fabrication and facile tuning method by using a dualliquid-gate configuration. Based on this, critical parameters of OECT, e.g., threshold voltage (VTH), gate bias for the peak transconductance (VG(g*m)), electric hysteresis (Vhys), minimum of the subthreshold swing (SS*), and response time (tau), can be readily tuned over a range of 0.52 V, 0.48 V, 0.20 V, 0.38 V/decade and 7.2 ms, respectively. We have also developed corresponding mathematical analyses based on the dual-liquid-gating process. Detailed studies on the transient electrical properties demonstrate that auxiliary-gate biases influence the electrochemical doping/de-doping state of the semiconducting channel during the main-gate bias sweeping. Furthermore, typical neuromorphic behaviors of paired-pulse depression and decay time were successfully controlled by varying the auxiliary-gate bias. The proposed dual-liquid-gating is ready for precise engineering on OECT, which is beneficial as an effective tool for conducting an in-depth theoretical study on OECT, constructing multifunctional sensors, and developing more plasticizable neuromorphic devices.</t>
  </si>
  <si>
    <t>[Ji, Jianlong; Wang, Hongwang; Liu, Ran; Zhang, Qiang; Peng, Yubo; Sang, Shengbo] Taiyuan Univ Technol, Coll Informat &amp; Comp, Taiyuan 030024, Peoples R China; [Ji, Jianlong; Jiang, Xiaoning] North Carolina State Univ, Dept Mech &amp; Aerosp Engn, Raleigh, NC 27695 USA; [Sun, Qijun; Wang, Zhong Lin] Chinese Acad Sci, Beijing Inst Nanoenergy &amp; Nanosyst, Beijing 101400, Peoples R China; [Sun, Qijun; Wang, Zhong Lin] Univ Chinese Acad Sci, Sch Nanosci &amp; Technol, Beijing 100049, Peoples R China; [Sun, Qijun] Guangxi Univ, Ctr Nanoenergy Res, Sch Phys Sci &amp; Technol, Nanning 530004, Peoples R China; [Wang, Zhong Lin] Sch Mat Sci &amp; Engn, Georgia Inst Technol, Atlanta, GA USA</t>
  </si>
  <si>
    <t>Taiyuan University of Technology; North Carolina State University; Chinese Academy of Sciences; Beijing Institute of Nanoenergy &amp; Nanosystems, CAS; Chinese Academy of Sciences; University of Chinese Academy of Sciences, CAS; Guangxi University; University System of Georgia; Georgia Institute of Technology</t>
  </si>
  <si>
    <t>Sang, SB (corresponding author), Taiyuan Univ Technol, Coll Informat &amp; Comp, Taiyuan 030024, Peoples R China.;Sun, QJ; Wang, ZL (corresponding author), Chinese Acad Sci, Beijing Inst Nanoenergy &amp; Nanosyst, Beijing 101400, Peoples R China.</t>
  </si>
  <si>
    <t>sunboa-sang@tyut.edu.cn; sunqijun@binn.cas.cn; zhong.wang@mse.gatech.edu</t>
  </si>
  <si>
    <t>Jiang, Xiaoning/E-6619-2011; SUN, QIJUN/HGC-4954-2022; Wang, Zhonglin/JVZ-9007-2024; Sang, Shengbo/GZG-9735-2022; Zhang, Qiang/A-7901-2010; Wang, Xiaogang/B-2439-2013; Wang, Zhong Lin/E-2176-2011; Sun, Qijun/C-6011-2015</t>
  </si>
  <si>
    <t>Jiang, Xiaoning/0000-0003-3605-3801; Zhang, Qiang/0000-0003-0389-7039; Wang, Xiaogang/0000-0002-7929-5889; Wang, Zhong Lin/0000-0002-5530-0380; Sun, Qijun/0000-0003-2130-7389</t>
  </si>
  <si>
    <t>National Natural Science Foundation of China [51705354, 52073031, 61671271]; Natural Science Foundation Project of Chongqing [cstc2020jcyj-msxmX0002]; China Postdoctoral Science Foundation [2020M673646]; National Key Research and Development Program of China [2016YFA0202703]; Fundamental Research Funds for the Central Universities [E0EG6801X2]; Beijing Nova Program [Z191100001119047]; ''Hundred Talents Program of the Chinese Academy of Sciences</t>
  </si>
  <si>
    <t>National Natural Science Foundation of China(National Natural Science Foundation of China (NSFC)); Natural Science Foundation Project of Chongqing(Natural Science Foundation of Chongqing); China Postdoctoral Science Foundation(China Postdoctoral Science Foundation); National Key Research and Development Program of China(National Key Research &amp; Development Program of China); Fundamental Research Funds for the Central Universities(Fundamental Research Funds for the Central Universities); Beijing Nova Program(Beijing Municipal Science &amp; Technology Commission); ''Hundred Talents Program of the Chinese Academy of Sciences(Chinese Academy of Sciences)</t>
  </si>
  <si>
    <t>This work is financially supported by the National Natural Science Foundation of China (Nos. 51705354, 52073031 and 61671271); Natural Science Foundation Project of Chongqing (No. cstc2020jcyj-msxmX0002); China Postdoctoral Science Foundation (2020M673646); the National Key Research and Development Program of China (2016YFA0202703), the Fundamental Research Funds for the Central Universities (E0EG6801X2), Beijing Nova Program (Z191100001119047), the Hundred Talents Program of the Chinese Academy of Sciences.</t>
  </si>
  <si>
    <t>10.1016/j.nanoen.2021.106116</t>
  </si>
  <si>
    <t>MAY 2021</t>
  </si>
  <si>
    <t>UA7UN</t>
  </si>
  <si>
    <t>WOS:000685363700004</t>
  </si>
  <si>
    <t>Lee, SK; Cho, YW; Lee, JS; Jung, YR; Oh, SH; Sun, JY; Kim, S; Joo, YC</t>
  </si>
  <si>
    <t>Lee, Sol-Kyu; Cho, Young Woon; Lee, Jong-Sung; Jung, Young-Ran; Oh, Seung-Hyun; Sun, Jeong-Yun; Kim, SangBum; Joo, Young-Chang</t>
  </si>
  <si>
    <t>Nanofiber Channel Organic Electrochemical Transistors for Low-Power Neuromorphic Computing and Wide-Bandwidth Sensing Platforms</t>
  </si>
  <si>
    <t>nanofiber channel; neuromorphic; organic electrochemical transistors; sensors</t>
  </si>
  <si>
    <t>ELECTRODES; DEVICE; MEMORY; ARRAY</t>
  </si>
  <si>
    <t>Organic neuromorphic computing/sensing platforms are a promising concept for local monitoring and processing of biological signals in real time. Neuromorphic devices and sensors with low conductance for low power consumption and high conductance for low-impedance sensing are desired. However, it has been a struggle to find materials and fabrication methods that satisfy both of these properties simultaneously in a single substrate. Here, nanofiber channels with a self-formed ion-blocking layer are fabricated to create organic electrochemical transistors (OECTs) that can be tailored to achieve low-power neuromorphic computing and fast-response sensing by transferring different amounts of electrospun nanofibers to each device. With their nanofiber architecture, the OECTs exhibit a low switching energy of 113 fJ and operate within a wide bandwidth (cut-off frequency of 13.5 kHz), opening a new paradigm for energy-efficient neuromorphic computing/sensing platforms in a biological environment without the leakage of personal information.</t>
  </si>
  <si>
    <t>[Lee, Sol-Kyu; Cho, Young Woon; Lee, Jong-Sung; Jung, Young-Ran; Oh, Seung-Hyun; Sun, Jeong-Yun; Kim, SangBum; Joo, Young-Chang] Seoul Natl Univ, Dept Mat Sci &amp; Engn, Seoul 151744, South Korea</t>
  </si>
  <si>
    <t>Sun, JY; Kim, S; Joo, YC (corresponding author), Seoul Natl Univ, Dept Mat Sci &amp; Engn, Seoul 151744, South Korea.</t>
  </si>
  <si>
    <t>jysun@snu.ac.kr; sangbum.kim@snu.ac.kr; ycjoo@snu.ac.kr</t>
  </si>
  <si>
    <t>Kim, Sangbum/B-7069-2016; Sun, Jeong-Yun/AAR-4630-2020</t>
  </si>
  <si>
    <t>Kim, Sangbum/0000-0001-7460-3750; Cho, Young Woon/0000-0002-6761-8724</t>
  </si>
  <si>
    <t>Creative Materials Discovery Program through the National Research Foundation of Korea (NRF) - Ministry of Science, ICT and Future Planning [2017M3D1A1040689, 2019R1A2C2090859]; Research Institute of Advanced Materials (RIAM) in Seoul National University</t>
  </si>
  <si>
    <t>Creative Materials Discovery Program through the National Research Foundation of Korea (NRF) - Ministry of Science, ICT and Future Planning(National Research Foundation of KoreaMinistry of Science, ICT &amp; Future Planning, Republic of Korea); Research Institute of Advanced Materials (RIAM) in Seoul National University</t>
  </si>
  <si>
    <t>This research was supported by Creative Materials Discovery Program through the National Research Foundation of Korea (NRF) funded by the Ministry of Science, ICT and Future Planning (2017M3D1A1040689 and 2019R1A2C2090859). XPS and SEM analysis was supported by the Research Institute of Advanced Materials (RIAM) in Seoul National University.</t>
  </si>
  <si>
    <t>10.1002/advs.202001544</t>
  </si>
  <si>
    <t>MAR 2021</t>
  </si>
  <si>
    <t>SE1IO</t>
  </si>
  <si>
    <t>WOS:000632942100001</t>
  </si>
  <si>
    <t>Koutsouras, DA; Amiri, MH; Blom, PWM; Torricelli, F; Asadi, K; Gkoupidenis, P</t>
  </si>
  <si>
    <t>Koutsouras, Dimitrios A.; Amiri, Morteza Hassanpour; Blom, Paul W. M.; Torricelli, Fabrizio; Asadi, Kamal; Gkoupidenis, Paschalis</t>
  </si>
  <si>
    <t>An Iontronic Multiplexer Based on Spatiotemporal Dynamics of Multiterminal Organic Electrochemical Transistors</t>
  </si>
  <si>
    <t>bioelectronics; electrolytes; mixed conductors; neuromorphic electronics; organic electrochemical transistors; spatiotemporal response</t>
  </si>
  <si>
    <t>FIELD-EFFECT TRANSISTORS; ACTIVE-MATRIX DISPLAYS; NEUROMORPHIC DEVICES; CONNECTIVITY; ARRAY</t>
  </si>
  <si>
    <t>The seamless integration of electronics with biology requires new bio-inspired approaches that, analogously to nature, rely on the presence of electrolytes for signal multiplexing. On the contrary, conventional multiplexing schemes mostly rely on electronic carriers and require peripheral circuitry for their implementation, which imposes severe limitations toward their adoption in bio-applications. Here, a bio-inspired iontronic multiplexer based on spatiotemporal dynamics of organic electrochemical transistors (OECTs), with an electrolyte as the shared medium of communication, is shown. The iontronic system discriminates locally random-access events with no need of peripheral circuitry or address assignment, thus deceasing significantly the integration complexity. The form factors of OECTs that allow for intimate biointerfacing as well as the electrochemical nature of the communication medium, open new avenues for unconventional multiplexing in the emerging fields of bioelectronics, wearables, and neuromorphic computing or sensing.</t>
  </si>
  <si>
    <t>[Koutsouras, Dimitrios A.; Amiri, Morteza Hassanpour; Blom, Paul W. M.; Asadi, Kamal; Gkoupidenis, Paschalis] Max Planck Inst Polymer Res, Ackermannweg 10, D-55128 Mainz, Germany; [Torricelli, Fabrizio] Univ Brescia, Dept Informat Engn, I-25123 Brescia, Italy; [Asadi, Kamal] Univ Bath, Dept Phys, North Rd, Bath BA2 7AY, Avon, England</t>
  </si>
  <si>
    <t>Max Planck Society; University of Brescia; University of Bath</t>
  </si>
  <si>
    <t>Koutsouras, DA; Gkoupidenis, P (corresponding author), Max Planck Inst Polymer Res, Ackermannweg 10, D-55128 Mainz, Germany.;Torricelli, F (corresponding author), Univ Brescia, Dept Informat Engn, I-25123 Brescia, Italy.</t>
  </si>
  <si>
    <t>koutsouras@mpip-mainz.mpg.de; fabrizio.torricelli@unibs.it; gkoupidenis@mpip-mainz.mpg.de</t>
  </si>
  <si>
    <t>Asadi, Kamal/H-3665-2014; Torricelli, Fabrizio/AAG-3814-2019; Asadi, Kamal/AAO-1859-2020</t>
  </si>
  <si>
    <t>Asadi, Kamal/0000-0003-0447-4337; Torricelli, Fabrizio/0000-0002-7932-0677; Asadi, Kamal/0000-0003-0447-4337; Gkoupidenis, Paschalis/0000-0002-0139-0851; Hassanpour Amiri, Morteza/0000-0003-0724-5695</t>
  </si>
  <si>
    <t>Alexander von Humboldt Foundation (Germany) through the Sofja Kovalevskaja Award; Projekt DEAL</t>
  </si>
  <si>
    <t>Alexander von Humboldt Foundation (Germany) through the Sofja Kovalevskaja Award(Alexander von Humboldt Foundation); Projekt DEAL</t>
  </si>
  <si>
    <t>D.A.K. and M.H.A. contributed equally to this work. The authors acknowledge George Malliaras for fruitful discussions on the device physics of OECTs, Armantas Melianas for discussions on spatiotemporal device response, and Javad Taghinasab for his assistance in designing the custom-made electronic board. The authors also wish to thank Hans-Juergen Guttmann, Christian Bauer, Frank Keller and Michelle Beuchel and Katharina Lieberth from MPIP for their technical assistance. K.A. and M.H.A. acknowledge the financial support of the Alexander von Humboldt Foundation (Germany) through the Sofja Kovalevskaja Award, and the technical support from the Max-Planck Institute for Polymer Research.; Open access funding enabled and organized by Projekt DEAL.</t>
  </si>
  <si>
    <t>10.1002/adfm.202011013</t>
  </si>
  <si>
    <t>SI0CY</t>
  </si>
  <si>
    <t>WOS:000632010600001</t>
  </si>
  <si>
    <t>Surgailis, J; Savva, A; Druet, V; Paulsen, BD; Wu, RH; Hamidi-Sakr, A; Ohayon, D; Nikiforidis, G; Chen, XX; McCulloch, I; Rivnay, J; Inal, S</t>
  </si>
  <si>
    <t>Surgailis, Jokubas; Savva, Achilleas; Druet, Victor; Paulsen, Bryan D.; Wu, Ruiheng; Hamidi-Sakr, Amer; Ohayon, David; Nikiforidis, Georgios; Chen, Xingxing; McCulloch, Iain; Rivnay, Jonathan; Inal, Sahika</t>
  </si>
  <si>
    <t>Mixed Conduction in an N-Type Organic Semiconductor in the Absence of Hydrophilic Side-Chains</t>
  </si>
  <si>
    <t>capacitance; in operando; n‐ type; organic electrochemical transistors; organic mixed conductors</t>
  </si>
  <si>
    <t>Organic electrochemical transistors (OECTs) are the building blocks of biosensors, neuromorphic devices, and complementary circuits. One rule in the materials design for OECTs is the inclusion of a hydrophilic component in the chemical structure to enable ion transport in the film. Here, it is shown that the ladder-type, side-chain free polymer poly(benzimidazobenzophenanthroline) (BBL) performs significantly better in OECTs than the donor-acceptor type copolymer bearing hydrophilic ethylene glycol side chains (P-90). A combination of electrochemical techniques reveals that BBL exhibits a more efficient ion-to-electron coupling and higher OECT mobility than P-90. In situ atomic force microscopy scans evidence that BBL, which swells negligibly in electrolytes, undergoes a drastic and permanent change in morphology upon electrochemical doping. In contrast, P-90 substantially swells when immersed in electrolytes and shows moderate morphology changes induced by dopant ions. Ex situ grazing incidence wide-angle X-ray scattering suggests that the particular packing of BBL crystallites is minimally affected after doping, in contrast to P-90. BBL's ability to show exceptional mixed transport is due to the crystallites' connectivity, which resists water uptake. This side chain-free route for the design of mixed conductors could bring the n-type OECT performance closer to the bar set by their p-type counterparts.</t>
  </si>
  <si>
    <t>[Surgailis, Jokubas; Savva, Achilleas; Druet, Victor; Hamidi-Sakr, Amer; Ohayon, David; Nikiforidis, Georgios; Inal, Sahika] King Abdullah Univ Sci &amp; Technol, Biol &amp; Environm Sci &amp; Engn Div, Organ Bioelect Lab, Thuwal 239556900, Saudi Arabia; [Paulsen, Bryan D.; Wu, Ruiheng; Rivnay, Jonathan] Northwestern Univ, Dept Chem, Evanston, IL 60208 USA; [Chen, Xingxing; McCulloch, Iain] King Abdullah Univ Sci &amp; Technol, Phys Sci &amp; Engn Div, KAUST Solar Ctr KSC, Thuwal 239556900, Saudi Arabia; [McCulloch, Iain] Univ Oxford, Dept Chem, Chem Res Lab, Oxford OX1 3TA, England; [Rivnay, Jonathan] Northwestern Univ, Simpson Querrey Inst, Chicago, IL 60611 USA</t>
  </si>
  <si>
    <t>King Abdullah University of Science &amp; Technology; Northwestern University; King Abdullah University of Science &amp; Technology; University of Oxford; Northwestern University</t>
  </si>
  <si>
    <t>Inal, S (corresponding author), King Abdullah Univ Sci &amp; Technol, Biol &amp; Environm Sci &amp; Engn Div, Organ Bioelect Lab, Thuwal 239556900, Saudi Arabia.</t>
  </si>
  <si>
    <t>sahika.inal@kaust.edu.sa</t>
  </si>
  <si>
    <t>McCulloch, Iain/G-1486-2015; Ohayon, David/JJE-1706-2023; Savva, Achilleas/HKV-1122-2023; Rivnay, Jonathan/L-9931-2017; Rivnay, Jonathan/S-8812-2017; Inal, Sahika/AAU-4924-2020; Hamidi-Sakr, Amer/H-4117-2018</t>
  </si>
  <si>
    <t>McCulloch, Iain/0000-0002-6340-7217; Rivnay, Jonathan/0000-0002-0602-6485; Inal, Sahika/0000-0002-1166-1512; Druet, Victor/0000-0003-3228-9323; Ohayon, David/0000-0002-5564-9005; Hamidi-Sakr, Amer/0000-0001-9398-8502; Paulsen, Bryan/0000-0002-0923-8475; Savva, Achilleas/0000-0002-0197-0290; Chen, Xingxing/0000-0003-1011-3845; Nikiforidis, Georgios/0000-0002-8754-5091</t>
  </si>
  <si>
    <t>KAUST, Office of Sponsored Research (OSR) [OSR-2016-CRG5-3003, URF/1/4073-01, OSR-2018-CRG7-3709]; National Science Foundation [NSF DMR-1751308]; DOE Office of Science by Argonne National Laboratory [DE-AC02-06CH11357]</t>
  </si>
  <si>
    <t>KAUST, Office of Sponsored Research (OSR); National Science Foundation(National Science Foundation (NSF)); DOE Office of Science by Argonne National Laboratory(United States Department of Energy (DOE))</t>
  </si>
  <si>
    <t>The research reported in this publication was supported by funding from KAUST, Office of Sponsored Research (OSR), under award number OSR-2016-CRG5-3003, URF/1/4073-01 and OSR-2018-CRG7-3709. J. S. thanks Dr. Yi Zhang for the TEM image of P-90. B.D.P., R.W., and J.R. gratefully acknowledge support from the National Science Foundation Grant No. NSF DMR-1751308. This research used resources of the Advanced Photon Source, a U.S. Department of Energy (DOE) Office of Science User Facility operated for the DOE Office of Science by Argonne National Laboratory under Contract No. DE-AC02-06CH11357. The authors would like to thank Joseph Strzalka and Qingteng Zhang for beam line assistance.</t>
  </si>
  <si>
    <t>10.1002/adfm.202010165</t>
  </si>
  <si>
    <t>SG2LY</t>
  </si>
  <si>
    <t>WOS:000630217800001</t>
  </si>
  <si>
    <t>Mangoma, TN; Yamamoto, S; Malliaras, GG; Daly, R</t>
  </si>
  <si>
    <t>Mangoma, Tanyaradzwa N.; Yamamoto, Shunsuke; Malliaras, George G.; Daly, Ronan</t>
  </si>
  <si>
    <t>Hybrid 3D/Inkjet-Printed Organic Neuromorphic Transistors</t>
  </si>
  <si>
    <t>ADVANCED MATERIALS TECHNOLOGIES</t>
  </si>
  <si>
    <t>3D printing; fused deposition modeling; inkjet printing; neuromorphic devices; organic electrochemical transistors</t>
  </si>
  <si>
    <t>ADAPTATION; POTENTIATION; DEPRESSION; PRINTER</t>
  </si>
  <si>
    <t>Organic electrochemical transistors (OECTs) are proving essential in bioelectronics and printed electronics applications, with their simple structure, ease of tunability, biocompatibility, and suitability for different routes to fabrication. OECTs are also being explored as neuromorphic devices, where they emulate characteristics of biological neural networks through co-location of information storage and processing on the same unit, overcoming the von Neumann performance bottleneck. To achieve the long-term vision of translating to inexpensive, low-power computational devices, fabrication needs to be feasible with adaptable, scalable digital techniques. Here, a hybrid direct-write additive manufacturing approach to fabricating OECTs is shown. 3D printing of commercially available printing filament is combined to deliver conducting and insulating layers, with inkjet printing of semiconducting thin films to create OECTs. These printed OECTs show depletion mode operation paired-pulse depression behavior and evidence of adaptation to support their translation to neuromorphic devices. These results show that a hybrid of accessible and design-flexible AM techniques can be used to rapidly fabricate devices that exhibit good OECT and neuromorphic performances.</t>
  </si>
  <si>
    <t>[Mangoma, Tanyaradzwa N.; Daly, Ronan] Univ Cambridge, Inst Mfg, 17 Charles Babbage Rd, Cambridge CB3 0FS, England; [Yamamoto, Shunsuke; Malliaras, George G.] Univ Cambridge, Dept Engn, Elect Engn Div, 9 JJ Thomson Ave, Cambridge CB3 0FA, England; [Yamamoto, Shunsuke] Tohoku Univ, Inst Multidisciplinary Res Adv Mat, 2-1-1 Katahira, Sendai, Miyagi 9808577, Japan; [Yamamoto, Shunsuke] Tohoku Univ, Grad Sch Engn, Aoba Ku, 6-6-11 Aramaki Aza Aoba, Sendai, Miyagi 9808579, Japan</t>
  </si>
  <si>
    <t>University of Cambridge; University of Cambridge; Tohoku University; Tohoku University</t>
  </si>
  <si>
    <t>Mangoma, TN; Daly, R (corresponding author), Univ Cambridge, Inst Mfg, 17 Charles Babbage Rd, Cambridge CB3 0FS, England.</t>
  </si>
  <si>
    <t>tm617@cam.ac.uk; rd439@cam.ac.uk</t>
  </si>
  <si>
    <t>Malliaras, George/HDM-2006-2022; Yamamoto, Shunsuke/H-1241-2013</t>
  </si>
  <si>
    <t>Malliaras, George/0000-0002-4582-8501; Yamamoto, Shunsuke/0000-0002-6854-2477; Mangoma, Tanyaradzwa/0000-0001-5752-2262; Daly, Ronan/0000-0002-8299-5755</t>
  </si>
  <si>
    <t>EPSRC Centre for Doctoral Training in Ultra Precision Engineering [EP/L016567/1]; Leading Young Researcher Overseas Visit Program from Tohoku University</t>
  </si>
  <si>
    <t>EPSRC Centre for Doctoral Training in Ultra Precision Engineering(UK Research &amp; Innovation (UKRI)Engineering &amp; Physical Sciences Research Council (EPSRC)); Leading Young Researcher Overseas Visit Program from Tohoku University</t>
  </si>
  <si>
    <t>This work was funded by the EPSRC Centre for Doctoral Training in Ultra Precision Engineering (EP/L016567/1). S.Y. acknowledges the support of Leading Young Researcher Overseas Visit Program from Tohoku University. The authors gratefully acknowledge the contributions from members of the Fluids in Advanced Manufacturing and the Bioelectronics Laboratory groups (Department of Engineering, University of Cambridge).</t>
  </si>
  <si>
    <t>111 RIVER ST, HOBOKEN, NJ 07030 USA</t>
  </si>
  <si>
    <t>2365-709X</t>
  </si>
  <si>
    <t>ADV MATER TECHNOL-US</t>
  </si>
  <si>
    <t>Adv. Mater. Technol.</t>
  </si>
  <si>
    <t>10.1002/admt.202000798</t>
  </si>
  <si>
    <t>YV1GT</t>
  </si>
  <si>
    <t>WOS:000588827700001</t>
  </si>
  <si>
    <t>Yan, YJ; Chen, QZ; Wu, XM; Wang, XM; Li, EL; Ke, YD; Liu, Y; Chen, HP; Guo, TL</t>
  </si>
  <si>
    <t>Yan, Yujie; Chen, Qizhen; Wu, Xiaomin; Wang, Xiumei; Li, Enlong; Ke, Yudan; Liu, Yuan; Chen, Huipeng; Guo, Tailiang</t>
  </si>
  <si>
    <t>High-Performance Organic Electrochemical Transistors with Nanoscale Channel Length and Their Application to Artificial Synapse</t>
  </si>
  <si>
    <t>nanoscale channel; high transconductance; electrochemical transistors; organic transistors; artificial synapses</t>
  </si>
  <si>
    <t>Organic electrochemical transistors (OECTs) have attracted considerable interests for various applications ranging from biosensors to digital logic circuits and artificial synapses. However, the majority of reported OECTs utilize large channel length up to several or several tens of micrometers, which limits the device performance and leads to low transistor densities. Here, we demonstrate a new design of vertical OECT architecture with a nanoscale channel length down to similar to 100 nm. The devices exhibit a high on-state current of over 20 mA under a low bias voltage of 0.5 V, a fast transient response of less than 300 mu s, and an extraordinary transconductance up to 68.88 mS, representing a record-high value for OECTs. The excellent electrical performance is attributed to the novel structure with a nanoscale channel length defined by the channel material thickness, which is intrinsically different from that of conventional OECTs with the channel length limited by the lithography resolution. Owing to the low thermal budget, we fabricate flexible devices on a flexible substrate, which exhibit unprecedented endurance characteristics and mechanical robustness after 1000 blending cycles. Furthermore, the proposed device is capable of mimicking biological inhibitory synapses for application in intelligent artificial neural networks. Our work not only pushes the performance limit of OECTs but also opens up a new design of OECTs for high-performance biosensors, digital logic, and neuromorphic devices.</t>
  </si>
  <si>
    <t>[Yan, Yujie; Chen, Qizhen; Wu, Xiaomin; Wang, Xiumei; Li, Enlong; Ke, Yudan; Chen, Huipeng; Guo, Tailiang] Fuzhou Univ, Natl &amp; Local United Engn Lab Flat Panel Display T, Inst Optoelect Display, Fuzhou 350002, Peoples R China; [Yan, Yujie; Chen, Huipeng; Guo, Tailiang] Fujian Sci &amp; Technol Innovat Lab Optoelect Inform, Fuzhou 350100, Peoples R China; [Liu, Yuan] Hunan Univ, Sch Phys &amp; Elect, State Key Lab Chemobiosensing &amp; Chemometr, Changsha 410082, Peoples R China</t>
  </si>
  <si>
    <t>Fuzhou University; Fujian Science &amp; Technology Innovation Laboratory for Optoelectronic Information of China; Hunan University</t>
  </si>
  <si>
    <t>Chen, HP (corresponding author), Fuzhou Univ, Natl &amp; Local United Engn Lab Flat Panel Display T, Inst Optoelect Display, Fuzhou 350002, Peoples R China.;Chen, HP (corresponding author), Fujian Sci &amp; Technol Innovat Lab Optoelect Inform, Fuzhou 350100, Peoples R China.</t>
  </si>
  <si>
    <t>hpchen@fzu.edu.cn</t>
  </si>
  <si>
    <t>李, 恩龙/AAO-4118-2021; Yan, yujie/KQV-3227-2024; Liu, Yuan/G-4834-2016</t>
  </si>
  <si>
    <t>Yan, yujie/0000-0002-9160-1076; Liu, Yuan/0000-0002-0024-9290</t>
  </si>
  <si>
    <t>National Natural Science Foundation of China [61974029]; National Key Research and Development Program of China [2016YFB0401103]</t>
  </si>
  <si>
    <t>National Natural Science Foundation of China(National Natural Science Foundation of China (NSFC)); National Key Research and Development Program of China(National Key Research &amp; Development Program of China)</t>
  </si>
  <si>
    <t>The authors are grateful for the financial support from the National Natural Science Foundation of China (61974029) and the National Key Research and Development Program of China (2016YFB0401103).</t>
  </si>
  <si>
    <t>NOV 4</t>
  </si>
  <si>
    <t>10.1021/acsami.0c15553</t>
  </si>
  <si>
    <t>OR3OW</t>
  </si>
  <si>
    <t>WOS:000589384100060</t>
  </si>
  <si>
    <t>Chen, S; Surendran, A; Wu, XH; Lee, SY; Stephen, M; Leong, WL</t>
  </si>
  <si>
    <t>Chen, Shuai; Surendran, Abhijith; Wu, Xihu; Lee, Sang Yeon; Stephen, Meera; Leong, Wei Lin</t>
  </si>
  <si>
    <t>Recent Technological Advances in Fabrication and Application of Organic Electrochemical Transistors</t>
  </si>
  <si>
    <t>biological sensors; conjugated polymers; doping-dedoping process; fabrication technologies; organic electrochemical transistors</t>
  </si>
  <si>
    <t>FIELD-EFFECT TRANSISTORS; ACTIVE-MATRIX DISPLAYS; THIN-FILM TRANSISTORS; LABEL-FREE; ELECTRONICS; SENSOR; PAPER; ARRAY; ACID; PERFORMANCE</t>
  </si>
  <si>
    <t>Organic electrochemical transistors (OECTs), where conjugated polymers undergo doping/dedoping from an electrolyte, are widely studied for applications ranging from switching elements, artificial synapses to transducers for biological sensing. The concurrent transport of electronic and ionic charges within the channel provide OECTs with excellent amplification capability and efficient ion-to-electron transduction at low operating voltages (&lt;1 V). Herein, the latest research advances in the fabrication techniques and applications of OECTs are summarized. Particular focus is given on the emerging applications including sensors, neuromorphic devices, and electrophysiological monitoring. Finally, the future challenges and opportunities of conventional OECTs and novel all-solid-state OECTs are discussed.</t>
  </si>
  <si>
    <t>[Chen, Shuai; Surendran, Abhijith; Wu, Xihu; Lee, Sang Yeon; Stephen, Meera; Leong, Wei Lin] Nanyang Technol Univ, Sch Elect Elect Engn, 50 Nanyang Ave, Singapore 639798, Singapore</t>
  </si>
  <si>
    <t>Nanyang Technological University</t>
  </si>
  <si>
    <t>Leong, WL (corresponding author), Nanyang Technol Univ, Sch Elect Elect Engn, 50 Nanyang Ave, Singapore 639798, Singapore.</t>
  </si>
  <si>
    <t>Chen, Shuai/S-7140-2019; Surendran, Abhijith/KWU-9198-2024; Lee, Sangyeon/W-6966-2019; WU, XIHU/HMD-6834-2023; Leong, Wei Lin/C-8695-2011</t>
  </si>
  <si>
    <t>Chen, Shuai/0000-0002-8562-5784; Surendran, Abhijith/0009-0005-0477-0170; Lee, Sangyeon/0000-0002-7323-2852; WU, XIHU/0000-0002-6171-0917; Leong, Wei Lin/0000-0002-1402-0083</t>
  </si>
  <si>
    <t>Ministry of Education (MOE) under AcRF Tier 2 Grant [2018-T2-1-075]; ASTAR AME IAF-ICP Grant [I1801E0030]; A*STAR AME Young Individual Research Grant [A1784c019]; NTU start-up grant [M4081866]</t>
  </si>
  <si>
    <t>Ministry of Education (MOE) under AcRF Tier 2 Grant; ASTAR AME IAF-ICP Grant; A*STAR AME Young Individual Research Grant; NTU start-up grant(Nanyang Technological University)</t>
  </si>
  <si>
    <t>W.L.L. would like to acknowledge funding support from her NTU start-up grant (M4081866), Ministry of Education (MOE) under AcRF Tier 2 Grant (No. 2018-T2-1-075), ASTAR AME IAF-ICP Grant (No. I1801E0030), and A*STAR AME Young Individual Research Grant (Project Number A1784c019).</t>
  </si>
  <si>
    <t>10.1002/admt.202000523</t>
  </si>
  <si>
    <t>SEP 2020</t>
  </si>
  <si>
    <t>PF0UX</t>
  </si>
  <si>
    <t>WOS:000571896600001</t>
  </si>
  <si>
    <t>Tu, DY; Fabiano, S</t>
  </si>
  <si>
    <t>Tu, Deyu; Fabiano, Simone</t>
  </si>
  <si>
    <t>Mixed ion-electron transport in organic electrochemical transistors</t>
  </si>
  <si>
    <t>DEVICE; MOBILITY; MODEL; SPEED</t>
  </si>
  <si>
    <t>Organic electrochemical transistors (OECTs) have shown great promise in a variety of applications ranging from digital logic circuits to biosensors and artificial synapses for neuromorphic computing. The working mechanism of OECTs relies on the mixed transport of ionic and electronic charge carriers, extending throughout the bulk of the organic channel. This attribute renders OECTs fundamentally different from conventional field effect transistors and endows them with unique features, including large gate-to-channel capacitance, low operating voltage, and high transconductance. Owing to the complexity of the mixed ion-electron coupling and transport processes, the OECT device physics is sophisticated and yet to be fully unraveled. Here, we give an account of the one- and two-dimensional drift-diffusion models that have been developed to describe the mixed transport of ions and electrons by finite-element methods and identify key device parameters to be tuned for the next developments in the field.</t>
  </si>
  <si>
    <t>[Tu, Deyu; Fabiano, Simone] Linkoping Univ, Dept Sci &amp; Technol, Lab Organ Elect, SE-60174 Norrkoping, Sweden</t>
  </si>
  <si>
    <t>Linkoping University</t>
  </si>
  <si>
    <t>Fabiano, S (corresponding author), Linkoping Univ, Dept Sci &amp; Technol, Lab Organ Elect, SE-60174 Norrkoping, Sweden.</t>
  </si>
  <si>
    <t>deyu.tu@liu.se; simone.fabiano@liu.se</t>
  </si>
  <si>
    <t>Fabiano, Simone/F-4954-2012</t>
  </si>
  <si>
    <t>Fabiano, Simone/0000-0001-7016-6514</t>
  </si>
  <si>
    <t>Swedish Foundation for Strategic Research [SE13-0045]; Swedish Research Council [2016-03979]; AForsk [18-313, 19-310]; Olle Engkvists Stiftelse [204-0256]; Swedish Government Strategic Research Area in Materials Science on Functional Materials at Linkoping University (Faculty Grant SFO-Mat-LiU) [2009-00971]; Swedish Foundation for Strategic Research (SSF) [SE13-0045] Funding Source: Swedish Foundation for Strategic Research (SSF)</t>
  </si>
  <si>
    <t>Swedish Foundation for Strategic Research(Swedish Foundation for Strategic ResearchSwedish Foundation for Humanities &amp; Social Sciences); Swedish Research Council(Swedish Research Council); AForsk; Olle Engkvists Stiftelse; Swedish Government Strategic Research Area in Materials Science on Functional Materials at Linkoping University (Faculty Grant SFO-Mat-LiU); Swedish Foundation for Strategic Research (SSF)(Swedish Foundation for Strategic Research)</t>
  </si>
  <si>
    <t>This work was financially supported by the Swedish Foundation for Strategic Research (No. SE13-0045), the Swedish Research Council (No. 2016-03979), angstrom Forsk (Nos. 18-313 and 19-310), Olle Engkvists Stiftelse (No. 204-0256), and the Swedish Government Strategic Research Area in Materials Science on Functional Materials at Linkoping University (Faculty Grant SFO-Mat-LiU No. 2009-00971).</t>
  </si>
  <si>
    <t>AUG 24</t>
  </si>
  <si>
    <t>10.1063/5.0012599</t>
  </si>
  <si>
    <t>NI4KM</t>
  </si>
  <si>
    <t>WOS:000565322800001</t>
  </si>
  <si>
    <t>Lill, AT; Cao, DX; Schrock, M; Vollbrecht, J; Huang, JF; Tung, ND; Brus, VV; Yurash, B; Leifert, D; Bazan, GC; Nguyen, TQ</t>
  </si>
  <si>
    <t>Lill, Alexander T.; Cao, David X.; Schrock, Max; Vollbrecht, Joachim; Huang, Jianfei; Tung Nguyen-Dang; Brus, Viktor V.; Yurash, Brett; Leifert, Dirk; Bazan, Guillermo C.; Thuc-Quyen Nguyen</t>
  </si>
  <si>
    <t>Organic Electrochemical Transistors Based on the Conjugated Polyelectrolyte PCPDTBT-SO3K (CPE-K)</t>
  </si>
  <si>
    <t>accumulation mode; conjugated polyelectrolytes; organic electrochemical transistors; self doping</t>
  </si>
  <si>
    <t>ELECTRICAL-PROPERTIES; MODE; RISE</t>
  </si>
  <si>
    <t>PCPDTBT-SO3K (CPE-K), a conjugated polyelectrolyte, is presented as a mixed conductor material that can be used to fabricate high transconductance accumulation mode organic electrochemical transistors (OECTs). OECTs are utilized in a wide range of applications such as analyte detection, neural interfacing, impedance sensing, and neuromorphic computing. The use of interdigitated contacts to enable high transconductance in a relatively small device area in comparison to standard contacts is demonstrated. Such characteristics are highly desired in applications such as neural-activity sensing, where the device area must be minimized to reduce invasiveness. The physical and electrical properties of CPE-K are fully characterized to allow a direct comparison to other top performing OECT materials. CPE-K demonstrates an electrical performance that is among the best reported in the literature for OECT materials. In addition, CPE-K OECTs operate in the accumulation mode, which allows for much lower energy consumption in comparison to commonly used depletion mode devices.</t>
  </si>
  <si>
    <t>[Lill, Alexander T.; Cao, David X.; Schrock, Max; Vollbrecht, Joachim; Huang, Jianfei; Tung Nguyen-Dang; Brus, Viktor V.; Yurash, Brett; Bazan, Guillermo C.; Thuc-Quyen Nguyen] Univ Calif Santa Barbara, Ctr Polymers &amp; Organ Solids, Dept Chem &amp; Biochem, Santa Barbara, CA 93106 USA; [Leifert, Dirk] Munster Univ, Organ Chem Inst, D-48149 Munster, Germany</t>
  </si>
  <si>
    <t>University of California System; University of California Santa Barbara; University of Munster</t>
  </si>
  <si>
    <t>Nguyen, TQ (corresponding author), Univ Calif Santa Barbara, Ctr Polymers &amp; Organ Solids, Dept Chem &amp; Biochem, Santa Barbara, CA 93106 USA.</t>
  </si>
  <si>
    <t>Bazan, Guillermo C/B-7625-2014; Huang, Jianfei/AAC-8368-2019; Brus, Viktor/AAE-6157-2020; Leifert, Dirk/AGQ-5642-2022; Vollbrecht, Joachim/J-6173-2019</t>
  </si>
  <si>
    <t>Huang, Jianfei/0000-0002-4051-4482; Brus, Viktor/0000-0002-8839-124X; Vollbrecht, Joachim/0000-0002-0001-6913; Leifert, Dirk/0000-0001-7117-2094; Cao, David X./0000-0002-2895-0046; Lill, Alexander/0000-0001-6692-7931; Bazan, Guillermo/0000-0002-2537-0310</t>
  </si>
  <si>
    <t>MRSEC Funding Source: Medline; National Science Foundation [DMR-1121053, DMR-1922042] Funding Source: Medline</t>
  </si>
  <si>
    <t>MRSEC(National Science Foundation (NSF)); National Science Foundation(National Science Foundation (NSF))</t>
  </si>
  <si>
    <t>10.1002/adma.201908120</t>
  </si>
  <si>
    <t>NF5FF</t>
  </si>
  <si>
    <t>WOS:000563321200001</t>
  </si>
  <si>
    <t>Perez, JC; Shaheen, SE</t>
  </si>
  <si>
    <t>Perez, Jake C.; Shaheen, Sean E.</t>
  </si>
  <si>
    <t>Neuromorphic-based Boolean and reversible logic circuits from organic electrochemical transistors</t>
  </si>
  <si>
    <t>MRS BULLETIN</t>
  </si>
  <si>
    <t>PEDOTPSS; GATES</t>
  </si>
  <si>
    <t>We show the design and simulation of organic neuromorphic circuits in a hybrid-computation approach that emulates Boolean and reversible logic gates based on multigate organic electrochemical transistors (OECTs). The organic neuromorphic circuits consist of input, hidden, and output layers that can carry out Boolean operations, including the Exclusive OR (XOR) function, with five or less OECTs. The multigate functionality of OECTs is harnessed to perform the summation function of the neurons. Connection weights of the networks are defined in an unconventional way that depends on the value of the drain-source current of the outputting neuron, which changes according to the input values of the circuit. The Boolean circuits can be cascaded together to build higher level circuits and are demonstrated to form a full adder circuit and the Double Feynman and Toffoli reversible logic gates. Using realistic experimental parameters, the energy per computation is estimated to be similar to 2.3 nJ for circuit designs with a bias voltage of 0.5 V, with similar to 230 fJ or less being achievable for lower bias voltages.</t>
  </si>
  <si>
    <t>[Perez, Jake C.] Univ Colorado Boulder, Elect Engn, Boulder, CO 80309 USA; [Shaheen, Sean E.] Univ Colorado Boulder, Elect Comp &amp; Energy Engn, Boulder, CO USA; [Shaheen, Sean E.] Univ Colorado Boulder, Phys, Boulder, CO USA; [Shaheen, Sean E.] Univ Colorado Boulder, NSF RET Program Site Authent Res Experiences Teac, Community Coll Fac &amp; Students Univ Engn &amp; Comp Sc, Boulder, CO USA</t>
  </si>
  <si>
    <t>University of Colorado System; University of Colorado Boulder; University of Colorado System; University of Colorado Boulder; University of Colorado System; University of Colorado Boulder; University of Colorado System; University of Colorado Boulder</t>
  </si>
  <si>
    <t>Perez, JC (corresponding author), Univ Colorado Boulder, Elect Engn, Boulder, CO 80309 USA.</t>
  </si>
  <si>
    <t>jake.perez@colorado.edu; sean.shaheen@colorado.edu</t>
  </si>
  <si>
    <t>University of Colorado Boulder's Research &amp; Innovation Seed Grant Program</t>
  </si>
  <si>
    <t>The authors gratefully acknowledge support from the University of Colorado Boulder's Research &amp; Innovation Seed Grant Program. J.C.P would like to thank J. Friedlein and F. Somenzi for insightful discussions.</t>
  </si>
  <si>
    <t>CAMBRIDGE UNIV PRESS</t>
  </si>
  <si>
    <t>32 AVENUE OF THE AMERICAS, NEW YORK, NY 10013-2473 USA</t>
  </si>
  <si>
    <t>0883-7694</t>
  </si>
  <si>
    <t>1938-1425</t>
  </si>
  <si>
    <t>MRS BULL</t>
  </si>
  <si>
    <t>MRS Bull.</t>
  </si>
  <si>
    <t>10.1557/mrs.2020.202</t>
  </si>
  <si>
    <t>MX6RW</t>
  </si>
  <si>
    <t>WOS:000557849800009</t>
  </si>
  <si>
    <t>Yamamoto, S; Malliaras, GG</t>
  </si>
  <si>
    <t>Yamamoto, Shunsuke; Malliaras, George G.</t>
  </si>
  <si>
    <t>Controlling the Neuromorphic Behavior of Organic Electrochemical Transistors by Blending Mixed and Ion Conductors</t>
  </si>
  <si>
    <t>neuromorphic devices; organic electrochemical transistors; mixed conductors; polymer blends; paired-pulse depression</t>
  </si>
  <si>
    <t>LONG-TERM POTENTIATION; PLASTICITY</t>
  </si>
  <si>
    <t>We examine the neuromorphic behavior of organic electrochemical transistors (OECTs) based on polymer blends of a mixed conductor (PEDOT:PSS) and an ion conductor (PSSNa). We show that the addition of an ionic conductor into PEDOT:PSS decreases the information retention time in paired-pulse depression (PPD) experiments and speeds up the response in dynamic filtering experiments. Detailed studies of transient properties demonstrate that the relevant time scales for the neuromorphic response are determined by an ion injection in and an extraction out of the film. These results bring to the forefront OECTs as devices with neuromorphic properties that are readily engineered.</t>
  </si>
  <si>
    <t>[Yamamoto, Shunsuke; Malliaras, George G.] Univ Cambridge, Elect Engn Div, Dept Engn, Cambridge CB3 0FA, England; [Yamamoto, Shunsuke] Tohoku Univ, Inst Multidisciplinary Res Adv Mat IMRAM, Sendai, Miyagi 9808577, Japan</t>
  </si>
  <si>
    <t>University of Cambridge; Tohoku University</t>
  </si>
  <si>
    <t>Yamamoto, S; Malliaras, GG (corresponding author), Univ Cambridge, Elect Engn Div, Dept Engn, Cambridge CB3 0FA, England.;Yamamoto, S (corresponding author), Tohoku Univ, Inst Multidisciplinary Res Adv Mat IMRAM, Sendai, Miyagi 9808577, Japan.</t>
  </si>
  <si>
    <t>syama@tohoku.ac.jp; gm603@cam.ac.uk</t>
  </si>
  <si>
    <t>Yamamoto, Shunsuke/0000-0002-6854-2477; Malliaras, George/0000-0002-4582-8501</t>
  </si>
  <si>
    <t>Japan Society for the Promotion of Science [18K14294]; Leading Young Researcher Overseas Visit Program; IMRAM project grant for international joint research from Tohoku University; Grants-in-Aid for Scientific Research [18K14294] Funding Source: KAKEN</t>
  </si>
  <si>
    <t>Japan Society for the Promotion of Science(Ministry of Education, Culture, Sports, Science and Technology, Japan (MEXT)Japan Society for the Promotion of Science); Leading Young Researcher Overseas Visit Program; IMRAM project grant for international joint research from Tohoku University; Grants-in-Aid for Scientific Research(Ministry of Education, Culture, Sports, Science and Technology, Japan (MEXT)Japan Society for the Promotion of ScienceGrants-in-Aid for Scientific Research (KAKENHI))</t>
  </si>
  <si>
    <t>S.Y. acknowledges the support from Grants-in-Aid for EarlyCareer Scientists (18K14294) from the Japan Society for the Promotion of Science, the Leading Young Researcher Overseas Visit Program, and the IMRAM project grant for international joint research from Tohoku University.</t>
  </si>
  <si>
    <t>JUL 28</t>
  </si>
  <si>
    <t>10.1021/acsaelm.0c00203</t>
  </si>
  <si>
    <t>MX5IL</t>
  </si>
  <si>
    <t>WOS:000557756300053</t>
  </si>
  <si>
    <t>Carli, S; Di Lauro, M; Bianchi, M; Murgia, M; De Salvo, A; Prato, M; Fadiga, L; Biscarini, F</t>
  </si>
  <si>
    <t>Carli, Stefano; Di Lauro, Michele; Bianchi, Michele; Murgia, Mauro; De Salvo, Anna; Prato, Mirko; Fadiga, Luciano; Biscarini, Fabio</t>
  </si>
  <si>
    <t>Water-Based PEDOT:Nafion Dispersion for Organic Bioelectronics</t>
  </si>
  <si>
    <t>conductive polymers; PEDOT; Nafion; PEDOT:Nafion; PEDOT:PSS; bioelectronics; drop-casting; organic electrochemical transistors (OECTs)</t>
  </si>
  <si>
    <t>PHOTOELECTRON-SPECTROSCOPY; COUNTER ELECTRODES; ION-TRANSPORT; THIN-FILMS; X-RAY; POLY(3,4-ETHYLENEDIOXYTHIOPHENE); PEDOTPSS; NAFION; 3,4-ETHYLENEDIOXYTHIOPHENE; CONDUCTIVITY</t>
  </si>
  <si>
    <t>The water dispersion of the conductive polymer poly(3,4-ethylenedioxythiophene):poly(styrenesulfonic acid) (PE-DOT:PSS) is one of the most used material precursors in organic electronics also thanks to its industrial production. There is a growing interest for conductive polymers that could be alternative surrogates or replace PEDOT:PSS in some applications. A recent study by our group compared electrodeposited PEDOT:Nafion vs PEDOT:PSS in the use for neural recordings. Here, we introduce an easy and reproducible synthetic protocol to prepare a water dispersion of PEDOT:Nafion. The conductivity of the pristine material is on the order of 2 S cm(-1) and was improved up to approximate to 6 S cm(-1) upon treatment with ethylene glycol. Faster ion transfer was assessed by electrochemical impedance spectroscopy (EIS), and, interestingly, an improved adhesion was observed for coatings of the new PEDOT:Nafion dispersion on glass substrates, even without the addition of the silane cross-linker needed for PEDOT:PSS. As proof of concept, we demonstrate the use of this novel water dispersion of PEDOT:Nafion in three different organic electronic device architectures, namely, an organic electrochemical transistor (OECT), a memristor, and an artificial synapse.</t>
  </si>
  <si>
    <t>[Carli, Stefano; Di Lauro, Michele; Bianchi, Michele; Murgia, Mauro; De Salvo, Anna; Fadiga, Luciano; Biscarini, Fabio] Ist Italiano Tecnol, Ctr Translat Neurophysiol, I-44121 Ferrara, Italy; [Murgia, Mauro] CNR, Ist Studio Mat Nanostrutturati ISMN, I-40129 Bologna, Italy; [De Salvo, Anna; Fadiga, Luciano] Univ Ferrara, Sect Physiol, I-44121 Ferrara, Italy; [Prato, Mirko] Ist Italiano Tecnol, Mat Characterizat Facil, I-16163 Genoa, Italy</t>
  </si>
  <si>
    <t>Istituto Italiano di Tecnologia - IIT; Consiglio Nazionale delle Ricerche (CNR); Istituto per lo Studio dei Materiali Nanostrutturati (ISMN-CNR); University of Ferrara; Istituto Italiano di Tecnologia - IIT</t>
  </si>
  <si>
    <t>Carli, S (corresponding author), Ist Italiano Tecnol, Ctr Translat Neurophysiol, I-44121 Ferrara, Italy.</t>
  </si>
  <si>
    <t>stefano.carli@iit.it</t>
  </si>
  <si>
    <t>Carli, Stefano/B-7085-2015; Prato, Mirko/D-8531-2012; Fadiga, Luciano/AAC-7404-2022; murgia, mauro/AAG-5675-2020; Di Lauro, Michele/AAK-2226-2021; Prato, Mirko/AAD-9075-2019; Biscarini, Fabio/I-6814-2012</t>
  </si>
  <si>
    <t>Carli, Stefano/0000-0002-0309-2356; Prato, Mirko/0000-0002-2188-8059; murgia, mauro/0000-0002-5677-8757; Di Lauro, Michele/0000-0002-7072-9468; De Salvo, Anna/0000-0001-6669-9115; fadiga, luciano/0000-0001-5691-5080; , Michele/0000-0002-9660-9894; Biscarini, Fabio/0000-0001-6648-5803</t>
  </si>
  <si>
    <t>JUL 1</t>
  </si>
  <si>
    <t>10.1021/acsami.0c06538</t>
  </si>
  <si>
    <t>MH4JX</t>
  </si>
  <si>
    <t>WOS:000546698600091</t>
  </si>
  <si>
    <t>Paterson, AF; Savva, A; Wustoni, S; Tsetseris, L; Paulsen, BD; Faber, H; Emwas, AH; Chen, XX; Nikiforidis, G; Hidalgo, TC; Moser, M; Maria, IP; Rivnay, J; McCulloch, I; Anthopoulos, TD; Inal, S</t>
  </si>
  <si>
    <t>Paterson, Alexandra F.; Savva, Achilleas; Wustoni, Shofarul; Tsetseris, Leonidas; Paulsen, Bryan D.; Faber, Hendrik; Emwas, Abdul Hamid; Chen, Xingxing; Nikiforidis, Georgios; Hidalgo, Tania C.; Moser, Maximillian; Maria, Iuliana Petruta; Rivnay, Jonathan; McCulloch, Iain; Anthopoulos, Thomas D.; Inal, Sahika</t>
  </si>
  <si>
    <t>Water stable molecular n-doping produces organic electrochemical transistors with high transconductance and record stability</t>
  </si>
  <si>
    <t>MATERIALS DESIGN; PERFORMANCE; SEMICONDUCTORS; REDUCTION; COPOLYMER; ANIONS</t>
  </si>
  <si>
    <t>From established to emergent technologies, doping plays a crucial role in all semiconducting devices. Doping could, theoretically, be an excellent technique for improving repressively low transconductances in n-type organic electrochemical transistors - critical for advancing logic circuits for bioelectronic and neuromorphic technologies. However, the technical challenge is extreme: n-doped polymers are unstable in electrochemical transistor operating environments, air and water (electrolyte). Here, the first demonstration of doping in electron transporting organic electrochemical transistors is reported. The ammonium salt tetra-n-butylammonium fluoride is simply admixed with the conjugated polymer poly(N,N'-bis(7-glycol)-naphthalene-1,4,5,8-bis(dicarboximide)-co-2,2'-bithiophene-co-N,N'-bis(2-octyldodecyl)-naphthalene-1,4,5,8-bis(dicarboximide), and found to act as a simultaneous molecular dopant and morphology-additive. The combined effects enhance the n-type transconductance with improved channel capacitance and mobility. Furthermore, operational and shelf-life stability measurements showcase the first example of water-stable n-doping in a polymer. Overall, the results set a precedent for doping/additives to impact organic electrochemical transistors as powerfully as they have in other semiconducting devices. Improving electron transport and stability of n-type organic electrochemical transistors (OECTs) is required to realize a commercially-viable technology for bioelectronics applications. Here, the authors report water-stable doped n-type OECTs with enhanced transconductance and record stability.</t>
  </si>
  <si>
    <t>[Paterson, Alexandra F.; Savva, Achilleas; Wustoni, Shofarul; Nikiforidis, Georgios; Hidalgo, Tania C.; Inal, Sahika] King Abdullah Univ Sci &amp; Technol KAUST, Biol &amp; Environm Sci &amp; Engn Div, Organ Bioelect Lab, Thuwal 239556900, Saudi Arabia; [Tsetseris, Leonidas] Natl Tech Univ Athens, Dept Phys, GR-15780 Athens, Greece; [Paulsen, Bryan D.; Rivnay, Jonathan] Northwestern Univ, Dept Biomed Engn, Evanston, IL 60208 USA; [Faber, Hendrik; Chen, Xingxing; McCulloch, Iain; Anthopoulos, Thomas D.] King Abdullah Univ Sci &amp; Technol KAUST, King Abdullah Univ Sci &amp; Technol KAUST Solar Ctr, Div Phys Sci &amp; Engn, Thuwal 239556900, Saudi Arabia; [Emwas, Abdul Hamid] King Abdullah Univ Sci &amp; Technol KAUST, Core Labs, Thuwal 239556900, Saudi Arabia; [Moser, Maximillian; Maria, Iuliana Petruta; McCulloch, Iain] Imperial Coll London South Kensington, Dept Chem, London SW7 2AZ, England; [Moser, Maximillian; Maria, Iuliana Petruta; McCulloch, Iain] Imperial Coll London South Kensington, Ctr Plast Elect, London SW7 2AZ, England</t>
  </si>
  <si>
    <t>King Abdullah University of Science &amp; Technology; National Technical University of Athens; Northwestern University; King Abdullah University of Science &amp; Technology; King Abdullah University of Science &amp; Technology; Imperial College London; Imperial College London</t>
  </si>
  <si>
    <t>Inal, S (corresponding author), King Abdullah Univ Sci &amp; Technol KAUST, Biol &amp; Environm Sci &amp; Engn Div, Organ Bioelect Lab, Thuwal 239556900, Saudi Arabia.;Anthopoulos, TD (corresponding author), King Abdullah Univ Sci &amp; Technol KAUST, King Abdullah Univ Sci &amp; Technol KAUST Solar Ctr, Div Phys Sci &amp; Engn, Thuwal 239556900, Saudi Arabia.</t>
  </si>
  <si>
    <t>thomas.anthopoulos@kaust.edu.sa; sahika.inal@kaust.edu.sa</t>
  </si>
  <si>
    <t>Savva, Achilleas/ABB-3320-2020; Wustoni, Shofarul/R-6521-2019; ANTHOPOULOS, THOMAS D./AAE-7690-2019; McCulloch, Iain/G-1486-2015; Savva, Achilleas/HKV-1122-2023; Rivnay, Jonathan/S-8812-2017; Tsetseris, Leonidas/AAD-7617-2021; Rivnay, Jonathan/L-9931-2017; Maria, Iuliana/AAT-3888-2021; Inal, Sahika/AAU-4924-2020; Wustoni, Shofarul/AAR-3179-2020; Paterson, Alexandra/AAZ-9024-2020; Anthopoulos, Thomas/F-5625-2016</t>
  </si>
  <si>
    <t>McCulloch, Iain/0000-0002-6340-7217; Rivnay, Jonathan/0000-0002-0602-6485; Tsetseris, Leonidas/0000-0002-0330-0813; Inal, Sahika/0000-0002-1166-1512; Wustoni, Shofarul/0000-0002-3059-4503; Moser, Maximilian/0000-0002-3293-9309; Anthopoulos, Thomas/0000-0002-0978-8813; Faber, Hendrik/0000-0002-4918-2365; Chen, Xingxing/0000-0003-1011-3845; Hidalgo Castillo, Tania Cecilia/0000-0001-5299-9539; Savva, Achilleas/0000-0002-0197-0290; Nikiforidis, Georgios/0000-0002-8754-5091; Maria, Iuliana Petruta/0000-0002-9132-3555; Paulsen, Bryan/0000-0002-0923-8475</t>
  </si>
  <si>
    <t>King Abdullah University of Science and Technology (KAUST); GRNET high performance computing facility ARIS [6055-STEM-2]; National Science Foundation [NSF DMR-1751308]; DOE Office of Science by Argonne National Laboratory [DE-AC02-06CH11357]</t>
  </si>
  <si>
    <t>King Abdullah University of Science and Technology (KAUST)(King Abdullah University of Science &amp; Technology); GRNET high performance computing facility ARIS; National Science Foundation(National Science Foundation (NSF)); DOE Office of Science by Argonne National Laboratory(United States Department of Energy (DOE))</t>
  </si>
  <si>
    <t>S.I., T.D.A. and I. M. acknowledge King Abdullah University of Science and Technology (KAUST) for their financial support. I.P.M. thanks Alexander Giovannitti for the monomer of p(gNDI-gT2). L.T. acknowledges the use of GRNET high performance computing facility ARIS under project 6055-STEM-2. B.P. and J.R. acknowledge support from the National Science Foundation Grant No. NSF DMR-1751308. The authors would like to thank Joseph Strzalka and Qingteng Zhang for beam line assistance. This research used resources of the Advanced Photon Source, a U.S. Department of Energy (DOE) Office of Science User Facility operated for the DOE Office of Science by Argonne National Laboratory under Contract No. DE-AC02-06CH11357. Fig. 1d was created by Heno Hwang, scientific illustrator at KAUST.</t>
  </si>
  <si>
    <t>NATURE RESEARCH</t>
  </si>
  <si>
    <t>10.1038/s41467-020-16648-0</t>
  </si>
  <si>
    <t>MB7DO</t>
  </si>
  <si>
    <t>Green Published, Green Submitted, gold</t>
  </si>
  <si>
    <t>WOS:000542760400006</t>
  </si>
  <si>
    <t>Battistoni, S; Peruzzi, C; Verna, A; Marasso, SL; Cocuzza, M; Erokhin, V; Iannotta, S</t>
  </si>
  <si>
    <t>Battistoni, Silvia; Peruzzi, Carlotta; Verna, Alessio; Marasso, Simone L.; Cocuzza, Matteo; Erokhin, Victor; Iannotta, Salvatore</t>
  </si>
  <si>
    <t>Synaptic response in organic electrochemical transistor gated by a graphene electrode</t>
  </si>
  <si>
    <t>FLEXIBLE AND PRINTED ELECTRONICS</t>
  </si>
  <si>
    <t>graphene; organic electrochemical transistor (OECT); synaptic functions</t>
  </si>
  <si>
    <t>The volatile nature of current variations in organic electrochemical transistors (OECTs) is limiting their use in neuromorphic applications that demand not only temporary variations but also permanent modifications of the resistance states. Only a limited number of papers report on OECTs modified to achieve memristive/synaptic properties. Here we report a novel approach developed using standard OECTs combined with a graphene film as a gate electrode. We demonstrate that the proposed architecture could be optimized to achieve typical and unique non-volatile characteristics with neuromorphic-synaptic functionalities.</t>
  </si>
  <si>
    <t>[Battistoni, Silvia; Peruzzi, Carlotta; Marasso, Simone L.; Cocuzza, Matteo; Erokhin, Victor; Iannotta, Salvatore] CNR, IMEM, Parma, Italy; [Peruzzi, Carlotta] Univ Parma, Dept Phys, Parma, Italy; [Verna, Alessio; Marasso, Simone L.; Cocuzza, Matteo] Politecn Torino, DISAT, Chilab Mat &amp; Microsyst Lab, Turin, Italy</t>
  </si>
  <si>
    <t>Consiglio Nazionale delle Ricerche (CNR); Istituto dei Materiali per l'Elettronica ed il Magnetismo (IMEM-CNR); University of Parma; Polytechnic University of Turin</t>
  </si>
  <si>
    <t>Erokhin, V (corresponding author), CNR, IMEM, Parma, Italy.</t>
  </si>
  <si>
    <t>victor.erokhin@imem.cnr.it</t>
  </si>
  <si>
    <t>Iannotta, Salvatore/AAH-8624-2019; Marasso, Simone Luigi/N-2892-2016; Battistoni, Silvia/AAZ-4167-2021; Battistoni, Silvia/HMV-2174-2023; Cocuzza, Matteo/B-7506-2015</t>
  </si>
  <si>
    <t>Marasso, Simone Luigi/0000-0003-4570-2674; Battistoni, Silvia/0000-0002-4646-2425; Battistoni, Silvia/0000-0002-4646-2425; Cocuzza, Matteo/0000-0002-3506-216X</t>
  </si>
  <si>
    <t>2058-8585</t>
  </si>
  <si>
    <t>FLEX PRINT ELECTRON</t>
  </si>
  <si>
    <t>Flex. Print. Electron.</t>
  </si>
  <si>
    <t>10.1088/2058-8585/ab4dce</t>
  </si>
  <si>
    <t>JJ8WU</t>
  </si>
  <si>
    <t>WOS:000494433400001</t>
  </si>
  <si>
    <t>Bischak, CG; Flagg, LQ; Yan, KR; Li, CZ; Ginger, DS</t>
  </si>
  <si>
    <t>Bischak, Connor G.; Flagg, Lucas Q.; Yan, Kangrong; Li, Chang-Zhi; Ginger, David S.</t>
  </si>
  <si>
    <t>Fullerene Active Layers for n-Type Organic Electrochemical Transistors</t>
  </si>
  <si>
    <t>organic electrochemical transistor; fullerene; small-molecule semiconductor; bioelectronics; n-type semiconductor</t>
  </si>
  <si>
    <t>POLYPYRROLE; POLYMER; FILMS; PERFORMANCE; EFFICIENCY; TRANSPORT; RISE; C-60</t>
  </si>
  <si>
    <t>Organic electrochemical transistors (OECTs) are currently being developed for applications ranging from bioelectronics to neuromorphic computing. We show that fullerene derivatives with glycolated side chains can serve as n-type active layers for OECTs with figures of merit exceeding the best reported conjugated-polymer-based n-type OECTs. By comparing two different fullerene derivatives, [6,6]-phenyl-C-61-butyric acid methyl ester (PCBM) and 2-(2,3,4-tris(methoxtriglycol) phenyl) [60]fulleropyrrolidine (C60-TEG), we find that the hydrophilic glycolated side chains in C60-TEG enable volumetric doping of C60-TEG films. In contrast, the hydrophobic nature of PCBM prevents ions from penetrating into the material. Our results demonstrate that small-molecule semiconductors follow many of the same design principles established for conjugated polymers and can function as high-performing mixed electronic/ionic conductors for efficient, fast OECTs.</t>
  </si>
  <si>
    <t>[Bischak, Connor G.; Flagg, Lucas Q.; Ginger, David S.] Univ Washington, Dept Chem, Seattle, WA 98195 USA; [Yan, Kangrong; Li, Chang-Zhi] Zhejiang Univ, MOE Key Lab Macromol Synth &amp; Functionalizat, State Key Lab Silicon Mat, Dept Polymer Sci &amp; Engn, Hangzhou 310027, Zhejiang, Peoples R China</t>
  </si>
  <si>
    <t>University of Washington; University of Washington Seattle; Zhejiang University</t>
  </si>
  <si>
    <t>Li, Chang-Zhi/ABA-9963-2020; Li, Chang-Zhi/AAE-9270-2019; Bischak, Connor/ABG-8968-2021; Ginger, David S/C-4866-2011</t>
  </si>
  <si>
    <t>Li, Chang-Zhi/0000-0003-1968-2032; Bischak, Connor/0000-0002-3071-4069; Flagg, Lucas/0000-0002-2798-5650</t>
  </si>
  <si>
    <t>National Science Foundation [NSF DMR-1607242, ECC-1542101]; NSF DMREF Award [1629369]; National Natural Science Foundation of China [21722404, 21674093]; University of Washington; Molecular Engineering AMP; Sciences Institute; Clean Energy Institute; National Institutes of Health; DOE Office of Science User Facility [DE-AC02-05CH11231]</t>
  </si>
  <si>
    <t>National Science Foundation(National Science Foundation (NSF)); NSF DMREF Award; National Natural Science Foundation of China(National Natural Science Foundation of China (NSFC)); University of Washington(University of Washington); Molecular Engineering AMP; Sciences Institute; Clean Energy Institute; National Institutes of Health(United States Department of Health &amp; Human ServicesNational Institutes of Health (NIH) - USA); DOE Office of Science User Facility(United States Department of Energy (DOE))</t>
  </si>
  <si>
    <t>This paper is based primarily on the work supported by the National Science Foundation, NSF DMR-1607242, as well as through NSF DMREF Award Number 1629369. K.Y. and C.-Z.L. thank the support from National Natural Science Foundation of China (nos. 21722404 and 21674093) for supporting the synthesis of C60-TEG. Part of this work was conducted at the Molecular Analysis Facility, a National Nanotechnology Coordinated Infrastructure site at the University of Washington that is supported in part by the National Science Foundation (grant no. ECC-1542101), the University of Washington, the Molecular Engineering &amp; Sciences Institute, the Clean Energy Institute and the National Institutes of Health. Part of this work was also conducted at the Washington Clean Energy Testbeds, an open-access facility operated by the University of Washington Clean Energy Institute. C.G.B. is a Washington Research Foundation Postdoctoral Fellow. This research used beamline 7.3.3 of the Advanced Light Source, which is a DOE Office of Science User Facility under contract no. DE-AC02-05CH11231.</t>
  </si>
  <si>
    <t>AUG 7</t>
  </si>
  <si>
    <t>10.1021/acsami.9b11370</t>
  </si>
  <si>
    <t>IQ1GQ</t>
  </si>
  <si>
    <t>WOS:000480498600071</t>
  </si>
  <si>
    <t>Matsuhisa, N; Jiang, Y; Liu, ZY; Chen, G; Wan, CJ; Kim, Y; Kang, J; Tran, H; Wu, HC; You, I; Bao, ZA; Chen, XD</t>
  </si>
  <si>
    <t>Matsuhisa, Nooji; Jiang, Ying; Liu, Zhiyuon; Chen, Geng; Wan, Changjin; Kim, Yeongin; Kang, Jiheong; Tran, Helen; Wu, Hung-Chin; You, Insang; Bao, Zhenan; Chen, Xiaodong</t>
  </si>
  <si>
    <t>High-Transconductance Stretchable Transistors Achieved by Controlled Gold Microcrack Morphology</t>
  </si>
  <si>
    <t>organic electrochemical transistors; stretchable conductors; stretchable electronics</t>
  </si>
  <si>
    <t>SILVER NANOPARTICLES; FABRICATION; FILMS; TRANSPARENT; LAYER; DIELECTRICS; CONDUCTORS; CELL</t>
  </si>
  <si>
    <t>High-transconductance stretchable transistors are important for conformable and sensitive sensors for wearables and soft robotics. Remarkably high transconductance, which enables large amplification of signals, has been achieved through the use of organic electrochemical transistors (OECTs). However, the stretchability of such systems has been tempered by the lack of stretchable conductors with high stability in electrolytes, high conductance at high strain (100%), and process compatibility with active layers. Highly stretchable and strain-resistant Au conductors employed to fabricate intrinsically stretchable OECTs are demonstrated. Notably, the conductors exhibit a sheet resistance of 33.3 omega Sq.(-1) at 120% strain, the lowest reported value to date among stretchable Au thin film conductors. High-performance stretchable Au is realized by suppressing strain-induced microcrack propagation through control of the microcracks formed in deposited Au thin films. Then, the highly stretchable Au conductors are utilized to fabricate intrinsically stretchable OECTs with a high transconductance both at 0% strain (0.54 mS) and 140% strain (0.14 mS). Among previously reported systems, these OECTs show the highest transconductance at high strain (&gt;50%). Finally, the high-performance OECTs are utilized in stretchable synaptic transistors, which are critically important for the development of soft neuromorphic computing systems to provide artificial intelligence for future soft robotics.</t>
  </si>
  <si>
    <t>[Matsuhisa, Nooji; Jiang, Ying; Liu, Zhiyuon; Chen, Geng; Wan, Changjin; Chen, Xiaodong] Nanyang Technol Univ, Sch Mat Sci &amp; Engn, Innovat Ctr Flexible Devices iFLEX, 50 Nanyang Ave, Singapore 639798, Singapore; [Matsuhisa, Nooji; Kim, Yeongin; Kang, Jiheong; Tran, Helen; Wu, Hung-Chin; You, Insang; Bao, Zhenan] Stanford Univ, Dept Chem Engn, Stanford, CA 94305 USA</t>
  </si>
  <si>
    <t>Nanyang Technological University; Stanford University</t>
  </si>
  <si>
    <t>Chen, XD (corresponding author), Nanyang Technol Univ, Sch Mat Sci &amp; Engn, Innovat Ctr Flexible Devices iFLEX, 50 Nanyang Ave, Singapore 639798, Singapore.;Bao, ZA (corresponding author), Stanford Univ, Dept Chem Engn, Stanford, CA 94305 USA.</t>
  </si>
  <si>
    <t>chenxd@ntu.edu.sg; zbao@stanford.edu</t>
  </si>
  <si>
    <t>Wan, Changjin/K-1277-2016; Chen, Xiaodong/A-4537-2009; Liu, Zhiyuan/AAJ-3412-2021; Bao, Zhenan/AAC-5044-2019; Wan, Changjin/HOF-0876-2023; Matsuhisa, Naoji/S-9957-2019; Kim, Yeongin/AAK-3756-2021</t>
  </si>
  <si>
    <t>Wan, Changjin/0000-0002-3210-6673; Chen, Xiaodong/0000-0002-3312-1664; Liu, Zhiyuan/0000-0001-9231-8195; Bao, Zhenan/0000-0002-0972-1715; Wan, Changjin/0000-0002-3210-6673; Matsuhisa, Naoji/0000-0002-5978-2778; Kim, Yeongin/0000-0002-9495-3165; Tran, Helen/0000-0002-4041-7340</t>
  </si>
  <si>
    <t>10.1002/aelm.201900347</t>
  </si>
  <si>
    <t>IO3ZK</t>
  </si>
  <si>
    <t>WOS:000479319100023</t>
  </si>
  <si>
    <t>Wu, XH; Surendran, A; Ko, J; Filonik, O; Herzig, EM; Müller-Buschbaum, P; Leong, WL</t>
  </si>
  <si>
    <t>Wu, Xihu; Surendran, Abhijith; Ko, Jieun; Filonik, Oliver; Herzig, Eva M.; Mueller-Buschbaum, Peter; Leong, Wei Lin</t>
  </si>
  <si>
    <t>Ionic-Liquid Doping Enables High Transconductance, Fast Response Time, and High Ion Sensitivity in Organic Electrochemical Transistors</t>
  </si>
  <si>
    <t>conducting polymers; doping; flexible electronics; mixed conduction; organic electrochemical transistors</t>
  </si>
  <si>
    <t>SOLAR-CELLS; TRANSPARENT; ELECTRODES; MORPHOLOGY; PERFORMANCE; PEDOTPSS; STATE; FILMS</t>
  </si>
  <si>
    <t>Organic electrochemical transistors (OECTs) are highly attractive for applications ranging from circuit elements and neuromorphic devices to transducers for biological sensing, and the archetypal channel material is poly(3,4-ethylenedioxythiophene):poly(styrenesulfonate), PEDOT:PSS. The operation of OECTs involves the doping and dedoping of a conjugated polymer due to ion intercalation under the application of a gate voltage. However, the challenge is the trade-off in morphology for mixed conduction since good electronic charge transport requires a high degree of ordering among PEDOT chains, while efficient ion uptake and volumetric doping necessitates open and loose packing of the polymer chains. Ionic-liquid-doped PEDOT:PSS that overcomes this limitation is demonstrated. Ionic-liquid-doped OECTs show high transconductance, fast transient response, and high device stability over 3600 switching cycles. The OECTs are further capable of having good ion sensitivity and robust toward physical deformation. These findings pave the way for higher performance bioelectronics and flexible/wearable electronics.</t>
  </si>
  <si>
    <t>[Wu, Xihu; Surendran, Abhijith; Ko, Jieun; Leong, Wei Lin] Nanyang Technol Univ, Sch Elect &amp; Elect Engn, 50 Nanyang Ave, Singapore 639798, Singapore; [Filonik, Oliver; Herzig, Eva M.] Tech Univ Munich, Herzig Grp, Munich Sch Engn, Lichtenbergstr 4a, D-85748 Garching, Germany; [Herzig, Eva M.] Univ Bayreuth, Fachbereich Phys, Dynam &amp; Struct Format Herzig Grp, Univ Str 30, D-95447 Bayreuth, Germany; [Mueller-Buschbaum, Peter] Tech Univ Munich, Phys Dept, Lehrstuhl Funkt Mat, James Franck Str 1, D-85748 Garching, Germany; [Leong, Wei Lin] Nanyang Technol Univ, Sch Chem &amp; Biomed Engn, 70 Nanyang Dr, Singapore 637459, Singapore</t>
  </si>
  <si>
    <t>Nanyang Technological University; Technical University of Munich; University of Bayreuth; Technical University of Munich; Nanyang Technological University</t>
  </si>
  <si>
    <t>Leong, WL (corresponding author), Nanyang Technol Univ, Sch Elect &amp; Elect Engn, 50 Nanyang Ave, Singapore 639798, Singapore.;Leong, WL (corresponding author), Nanyang Technol Univ, Sch Chem &amp; Biomed Engn, 70 Nanyang Dr, Singapore 637459, Singapore.</t>
  </si>
  <si>
    <t>Müller-Buschbaum, Peter/C-3397-2017; Herzig, Eva M./Q-1229-2016; Herzig, Eva/I-5905-2012; Surendran, Abhijith/KWU-9198-2024; WU, XIHU/HMD-6834-2023; Herzig, Eva M./AAK-4445-2020; Leong, Wei Lin/C-8695-2011</t>
  </si>
  <si>
    <t>Müller-Buschbaum, Peter/0000-0002-9566-6088; Herzig, Eva M./0000-0002-0151-5562; Herzig, Eva/0000-0002-0151-5562; Surendran, Abhijith/0009-0005-0477-0170; WU, XIHU/0000-0002-6171-0917; Leong, Wei Lin/0000-0002-1402-0083</t>
  </si>
  <si>
    <t>NTU start-up grant [M4081866]; A*STAR AME Young Individual Research Grant [A1784c019]; Excellence Cluster Nanosystems Initiative Munich (NIM); ICER project (TUM); Bavarian Collaborative Research Project Solar Technologies Go Hybrid (SolTech)</t>
  </si>
  <si>
    <t>NTU start-up grant(Nanyang Technological University); A*STAR AME Young Individual Research Grant; Excellence Cluster Nanosystems Initiative Munich (NIM); ICER project (TUM); Bavarian Collaborative Research Project Solar Technologies Go Hybrid (SolTech)</t>
  </si>
  <si>
    <t>X.W. and A.S. contributed equally to this work. W.L.L. would like to acknowledge funding support from her NTU start-up grant (M4081866) and A*STAR AME Young Individual Research Grant (Project Number A1784c019), P.M.-B. by the Excellence Cluster Nanosystems Initiative Munich (NIM), O.F. from the ICER project (TUM) and E.M.H. and P.M.-B from the Bavarian Collaborative Research Project Solar Technologies Go Hybrid (SolTech).</t>
  </si>
  <si>
    <t>10.1002/adma.201805544</t>
  </si>
  <si>
    <t>HG6RQ</t>
  </si>
  <si>
    <t>WOS:000455111100021</t>
  </si>
  <si>
    <t>Friedlein, JT; McLeod, RR; Rivnay, J</t>
  </si>
  <si>
    <t>Friedlein, Jacob T.; McLeod, Robert R.; Rivnay, Jonathan</t>
  </si>
  <si>
    <t>Device physics of organic electrochemical transistors</t>
  </si>
  <si>
    <t>Polymer semiconductors; Organic electronics; Device physics; Organic electrochemical transistors; Thin-film transistors</t>
  </si>
  <si>
    <t>FIELD-EFFECT TRANSISTORS; THIN-FILM TRANSISTORS; DENSITY-OF-STATES; CHARGE-TRANSPORT; CONDUCTING POLYMERS; CONTACT-RESISTANCE; IMPEDANCE SPECTROSCOPY; CONJUGATED POLYMERS; HIGH-PERFORMANCE; MOS-TRANSISTOR</t>
  </si>
  <si>
    <t>Organic electrochemical transistors (OECTs) are thin-film transistors that have shown great promise in a range of applications including biosensing, logic circuits, and neuromorphic engineering. The device physics of OECTs are determined by the interaction between ionic and electronic charge carriers. This interaction sets OECTs apart from conventional transistor technologies and has necessitated the development of device models for the unique behavior of OECTs. In this Review, we discuss existing models for OECTs and provide a framework for understanding these models. Moreover, we show how the insight from these models inform device optimization. Finally, we discuss details of OECT operation that are not well-understood and that provide exciting opportunities for future research.</t>
  </si>
  <si>
    <t>[Friedlein, Jacob T.; McLeod, Robert R.] Univ Colorado, Dept Elect Comp &amp; Energy Engn, Campus Box 425, Boulder, CO 80309 USA; [Rivnay, Jonathan] Northwestern Univ, Dept Biomed Engn, 2145 Sheridan Rd, Evanston, IL 60208 USA</t>
  </si>
  <si>
    <t>University of Colorado System; University of Colorado Boulder; Northwestern University</t>
  </si>
  <si>
    <t>Rivnay, J (corresponding author), Northwestern Univ, Dept Biomed Engn, 2145 Sheridan Rd, Evanston, IL 60208 USA.</t>
  </si>
  <si>
    <t>jacob.friedlein@colorado.edu; robert.mcleod@colorado.edu; jrivnay@northwestern.edu</t>
  </si>
  <si>
    <t>Rivnay, Jonathan/S-8812-2017; McLeod, Robert R/R-2569-2019; Rivnay, Jonathan/L-9931-2017</t>
  </si>
  <si>
    <t>Rivnay, Jonathan/0000-0002-0602-6485; MCLEOD, ROBERT/0000-0001-6354-0168</t>
  </si>
  <si>
    <t>National Science Foundation Graduate Research Fellowship [DGE 1144083]; NSF [NSF EPMD 1509909]; Graduate Assistantships in Areas of National Need Award [P200A120063]; NSF GRFP [DGE 1144083]; National Science Foundation Grant CAREER [0847390]; National Science Foundation [ECCS 1509909]; Direct For Mathematical &amp; Physical Scien; Division Of Materials Research [0847390] Funding Source: National Science Foundation</t>
  </si>
  <si>
    <t>National Science Foundation Graduate Research Fellowship(National Science Foundation (NSF)); NSF(National Science Foundation (NSF)); Graduate Assistantships in Areas of National Need Award; NSF GRFP(National Science Foundation (NSF)NSF - Office of the Director (OD)); National Science Foundation Grant CAREER(National Science Foundation (NSF)); National Science Foundation(National Science Foundation (NSF)); Direct For Mathematical &amp; Physical Scien; Division Of Materials Research(National Science Foundation (NSF)NSF - Directorate for Mathematical &amp; Physical Sciences (MPS))</t>
  </si>
  <si>
    <t>This Review is based upon work supported by the National Science Foundation Graduate Research Fellowship under Grant No. DGE 1144083 and NSF Grant No. NSF EPMD 1509909.; J.T.F. acknowledges support from the Graduate Assistantships in Areas of National Need Award No. P200A120063 and the NSF GRFP Award No. DGE 1144083. R.R.M. acknowledges support from the National Science Foundation Grant CAREER (No. ECCS 0847390) and the National Science Foundation Grant No. ECCS 1509909.</t>
  </si>
  <si>
    <t>10.1016/j.orgel.2018.09.010</t>
  </si>
  <si>
    <t>GZ3EU</t>
  </si>
  <si>
    <t>WOS:000449270700055</t>
  </si>
  <si>
    <t>Sun, HD; Gerasimov, J; Berggren, M; Fabiano, S</t>
  </si>
  <si>
    <t>Sun, Hengda; Gerasimov, Jennifer; Berggren, Magnus; Fabiano, Simone</t>
  </si>
  <si>
    <t>n-Type organic electrochemical transistors: materials and challenges</t>
  </si>
  <si>
    <t>FIELD-EFFECT TRANSISTORS; THIN-FILM TRANSISTORS; CHARGE-TRANSPORT; POLYMER; SEMICONDUCTORS; DIMENSIONALITY; DEVICE; LOGIC</t>
  </si>
  <si>
    <t>Organic electrochemical transistors (OECTs) have emerged as an enabling technology for the development of a variety of applications ranging from digital logic circuits to biosensors and artificial synapses for neuromorphic computing. To date, most of the reported OECTs rely on the use of p-type (hole transporting) conducting and semiconducting polymers as the channel material, while electron transporting (n-type) OECTs are yet immature, thus precluding the realization of advanced complementary circuitry. In this highlight, we review and discuss recent achievements in the area of n-type OECTs, in particular targeting recently reported n-type channel materials and how these have enabled a considerable advancement of OECT circuit capabilities. Further, the critical challenges currently limiting the performance of n-channel OECTs are summarized and discussed, setting material design guidelines for the next generation n-type and complementary OECTs.</t>
  </si>
  <si>
    <t>[Sun, Hengda; Gerasimov, Jennifer; Berggren, Magnus; Fabiano, Simone] Linkoping Univ, Dept Sci &amp; Technol, Lab Organ Elect, SE-60174 Norrkoping, Sweden</t>
  </si>
  <si>
    <t>Gerasimov, Jennifer/AGY-9142-2022; Fabiano, Simone/F-4954-2012; Berggren, Magnus/J-6401-2015; Sun, Hengda/G-9878-2011</t>
  </si>
  <si>
    <t>Fabiano, Simone/0000-0001-7016-6514; Gerasimov, Jennifer/0000-0003-2974-0881; Berggren, Magnus/0000-0001-5154-0291; Sun, Hengda/0000-0003-3164-4557</t>
  </si>
  <si>
    <t>Swedish Research Council [2016-03979]; Swedish Governmental Agency for Innovation Systems - VINNOVA [2015-04859]; Swedish Foundation for Strategic Research [SE13-0045, RIT15-0119]; Swedish Government Strategic Research Area in Materials Science on Functional Materials at Linkoping University [2009-00971]; Swedish Foundation for Strategic Research (SSF) [SE13-0045] Funding Source: Swedish Foundation for Strategic Research (SSF)</t>
  </si>
  <si>
    <t>Swedish Research Council(Swedish Research Council); Swedish Governmental Agency for Innovation Systems - VINNOVA(Vinnova); Swedish Foundation for Strategic Research(Swedish Foundation for Strategic ResearchSwedish Foundation for Humanities &amp; Social Sciences); Swedish Government Strategic Research Area in Materials Science on Functional Materials at Linkoping University; Swedish Foundation for Strategic Research (SSF)(Swedish Foundation for Strategic Research)</t>
  </si>
  <si>
    <t>This work was financially supported by the Swedish Research Council (2016-03979), the Swedish Governmental Agency for Innovation Systems - VINNOVA (2015-04859), the Swedish Foundation for Strategic Research (SE13-0045 and RIT15-0119), and the Swedish Government Strategic Research Area in Materials Science on Functional Materials at Linkoping University (Faculty Grant SFO-Mat-LiU #2009-00971).</t>
  </si>
  <si>
    <t>NOV 28</t>
  </si>
  <si>
    <t>10.1039/c8tc03185a</t>
  </si>
  <si>
    <t>HA7BQ</t>
  </si>
  <si>
    <t>WOS:000450436300001</t>
  </si>
  <si>
    <t>Doris, SE; Pierre, A; Street, RA</t>
  </si>
  <si>
    <t>Doris, Sean E.; Pierre, Adrien; Street, Robert A.</t>
  </si>
  <si>
    <t>Dynamic and Tunable Threshold Voltage in Organic Electrochemical Transistors</t>
  </si>
  <si>
    <t>organic electrochemical transistors; organic electronics; printed electronics; threshold voltage</t>
  </si>
  <si>
    <t>TRANSCONDUCTANCE; MODE</t>
  </si>
  <si>
    <t>In recent years, organic electrochemical transistors (OECTs) have found applications in chemical and biological sensing and interfacing, neuromorphic computing, digital logic, and printed electronics. However, the incorporation of OECTs in practical electronic circuits is limited by the relative lack of control over their threshold voltage, which is important for controlling the power consumption and noise margin in complementary and unipolar circuits. Here, the threshold voltage of OECTs is precisely tuned over a range of more than 1 V by chemically controlling the electrochemical potential at the gate electrode. This threshold voltage tunability is exploited to prepare inverters and amplifiers with improved noise margin and gain, respectively. By coupling the gate electrode with an electrochemical oscillator, single-transistor oscillators based on OECTs with dynamic time-varying threshold voltages are prepared. This work highlights the importance of electrochemistry at the gate electrode in determining the electrical properties of OECTs, and opens a path toward the system-level design of low-power OECT-based electronics.</t>
  </si>
  <si>
    <t>[Doris, Sean E.; Pierre, Adrien; Street, Robert A.] Palo Alto Res Ctr, 3333 Coyote Hill Rd, Palo Alto, CA 94304 USA</t>
  </si>
  <si>
    <t>Doris, SE (corresponding author), Palo Alto Res Ctr, 3333 Coyote Hill Rd, Palo Alto, CA 94304 USA.</t>
  </si>
  <si>
    <t>Sean.Doris@parc.com</t>
  </si>
  <si>
    <t>Doris, Sean/0000-0002-4285-7999</t>
  </si>
  <si>
    <t>Xerox</t>
  </si>
  <si>
    <t>The authors gratefully acknowledge funding from Xerox. The authors would also like to thank R. Lujan for assistance with device fabrication and J. Rivnay, W. Jackson, and P. Mei for helpful discussions.</t>
  </si>
  <si>
    <t>APR 12</t>
  </si>
  <si>
    <t>10.1002/adma.201706757</t>
  </si>
  <si>
    <t>GC9EV</t>
  </si>
  <si>
    <t>WOS:000430101200030</t>
  </si>
  <si>
    <t>Rivnay, J; Inal, S; Salleo, A; Owens, RM; Berggren, M; Malliaras, GG</t>
  </si>
  <si>
    <t>Rivnay, Jonathan; Inal, Sahika; Salleo, Alberto; Owens, Roisin M.; Berggren, Magnus; Malliaras, George G.</t>
  </si>
  <si>
    <t>Organic electrochemical transistors</t>
  </si>
  <si>
    <t>FIELD-EFFECT TRANSISTORS; THIN-FILM TRANSISTORS; VAPOR-PHASE POLYMERIZATION; CONDUCTING POLYMER; PEDOTPSS FILMS; CHEMICAL DERIVATIZATION; ELECTRICAL-PROPERTIES; ION-TRANSPORT; ENZYME; DEVICE</t>
  </si>
  <si>
    <t>Organic electrochemical transistors (OECTs) make effective use of ion injection from an electrolyte to modulate the bulk conductivity of an organic semiconductor channel. The coupling between ionic and electronic charges within the entire volume of the channel endows OECTs with high transconductance compared with that of field-effect transistors, but also limits their response time. The synthetic tunability, facile deposition and biocompatibility of organic materials make OECTs particularly suitable for applications in biological interfacing, printed logic circuitry and neuromorphic devices. In this Review, we discuss the physics and the mechanism of operation of OECTs, focusing on their identifying characteristics. We highlight organic materials that are currently being used in OECTs and survey the history of OECT technology. In addition, form factors, fabrication technologies and applications such as bioelectronics, circuits and memory devices are examined. Finally, we take a critical look at the future of OECT research and development.</t>
  </si>
  <si>
    <t>[Rivnay, Jonathan] Northwestern Univ, Dept Biomed Engn, Evanston, IL 60208 USA; [Inal, Sahika] King Abdullah Univ Sci &amp; Technol KAUST, Biol &amp; Environm Sci &amp; Engn Div, Thuwal, Saudi Arabia; [Salleo, Alberto] Stanford Univ, Mat Sci &amp; Engn, Stanford, CA 94305 USA; [Owens, Roisin M.] Univ Cambridge, Dept Chem Engn &amp; Biotechnol, Cambridge, England; [Berggren, Magnus] Linkoping Univ, Lab Organ Elect, ITN, Norrkoping, Sweden; [Berggren, Magnus] Univ Stellenbosch, Wallenberg Res Ctr, Stellenbosch Inst Adv Studies STIAS, Stellenbosch, South Africa; [Malliaras, George G.] Univ Cambridge, Elect Engn Div, Dept Engn, Cambridge, England</t>
  </si>
  <si>
    <t>Northwestern University; King Abdullah University of Science &amp; Technology; Stanford University; University of Cambridge; Linkoping University; Stellenbosch University; University of Cambridge</t>
  </si>
  <si>
    <t>Rivnay, J (corresponding author), Northwestern Univ, Dept Biomed Engn, Evanston, IL 60208 USA.;Malliaras, GG (corresponding author), Univ Cambridge, Elect Engn Div, Dept Engn, Cambridge, England.</t>
  </si>
  <si>
    <t>jrivnay@northwestern.edu; gm603@cam.ac.uk</t>
  </si>
  <si>
    <t>Rivnay, Jonathan/L-9931-2017; Owens, Roisin/O-4371-2019; Malliaras, George/HDM-2006-2022; Inal, Sahika/AAU-4924-2020; Rivnay, Jonathan/S-8812-2017; Berggren, Magnus/J-6401-2015</t>
  </si>
  <si>
    <t>Owens, Roisin/0000-0001-7856-2108; Malliaras, George/0000-0002-4582-8501; Inal, Sahika/0000-0002-1166-1512; Rivnay, Jonathan/0000-0002-0602-6485; Berggren, Magnus/0000-0001-5154-0291</t>
  </si>
  <si>
    <t>National Science Foundation, DMR [1507826]; ERC CoG IMBIBE, action [723951]; STIAS; Knut and Alice Wallenberg Foundation; SSF; Onnesjostiftelsen; European Union's Horizon Research and Innovation Programme [732032]; King Abdullah University of Science and Technology (KAUST) Office of Sponsored Research (OSR) [OSR-2016-CRG5-3003]; Division Of Materials Research; Direct For Mathematical &amp; Physical Scien [1507826] Funding Source: National Science Foundation; European Research Council (ERC) [723951] Funding Source: European Research Council (ERC)</t>
  </si>
  <si>
    <t>National Science Foundation, DMR(National Science Foundation (NSF)); ERC CoG IMBIBE, action(European Research Council (ERC)); STIAS; Knut and Alice Wallenberg Foundation(Knut &amp; Alice Wallenberg Foundation); SSF(Swedish Foundation for Strategic Research); Onnesjostiftelsen; European Union's Horizon Research and Innovation Programme(Horizon 2020European Union (EU)Horizon Europe Research Infrastructures); King Abdullah University of Science and Technology (KAUST) Office of Sponsored Research (OSR); Division Of Materials Research; Direct For Mathematical &amp; Physical Scien(National Science Foundation (NSF)NSF - Directorate for Mathematical &amp; Physical Sciences (MPS)); European Research Council (ERC)(European Research Council (ERC))</t>
  </si>
  <si>
    <t>The authors gratefully acknowledge financial support from the National Science Foundation, DMR award 1507826 (A.S.); ERC CoG IMBIBE, action number 723951 (R.M.O.); the STIAS, Knut and Alice Wallenberg Foundation, SSF and Onnesjostiftelsen (M.B.); the European Union's Horizon 2020 Research and Innovation Programme under grant agreement No. 732032 (BrainCom) (G.G.M.) and King Abdullah University of Science and Technology (KAUST) Office of Sponsored Research (OSR) under award No. OSR-2016-CRG5-3003 (S.I., G.G.M.).</t>
  </si>
  <si>
    <t>10.1038/natrevmats.2017.86</t>
  </si>
  <si>
    <t>FY1WS</t>
  </si>
  <si>
    <t>WOS:000426604800007</t>
  </si>
  <si>
    <t>Kong, LA; Sun, J; Qian, C; Fu, Y; Wang, JX; Yang, JL; Gao, YL</t>
  </si>
  <si>
    <t>Kong, Ling -an; Sun, Jia; Qian, Chuan; Fu, Ying; Wang, Juxiang; Yang, Junliang; Gao, Yongli</t>
  </si>
  <si>
    <t>Long-term synaptic plasticity simulated in ionic liquid/polymer hybrid electrolyte gated organic transistors</t>
  </si>
  <si>
    <t>Organic electrochemical transistors; Synaptic electronics; Long-term synaptic plasticity; Neuromorphic systems</t>
  </si>
  <si>
    <t>FIELD-EFFECT TRANSISTORS; THIN-FILM TRANSISTORS; ZINC-OXIDE; SOLAR-CELLS; ARTIFICIAL SYNAPSES; MEMORY; DEVICE; LAYER; POTENTIATION</t>
  </si>
  <si>
    <t>Owing to their potential advantages such as low-temperature processing, low-cost fabrication, large-area production, and mechanical flexibility, organic electrochemical transistors (OECTs) have gained considerable attention for bioelectronics. In this paper, we report on the fabrication of organic poly(3-hexylthiophene) (P3HT) synaptic transistors gated by the ionic liquid/poly(vinylidene fluoride-co-trifluoroethylene) [P(VDF-TrFE)] hybrid electrolyte. Because the formation of electric-double-layers (EDLs) can provide strong capacitive coupling within the boundary layer of hybrid electrolyte/P3HT channel interface, these organic devices exhibit low operating voltage and large hysteresis windows. The most important is that the bio-neural functions at synaptic domain including excitatory post-synaptic current (EPSC) and long-term synaptic plasticity were demonstrated. Under high gate presynaptic spike (|V-pre| = 2.0 V), an obvious non-volatile EPSC behaviors are observed, which are mainly due to an irreversible electrochemical doping effect. The hybrid electrolyte gated organic synaptic transistors provide a potential candidate for building neuromorphic systems. (C) 2017 Elsevier B.V. All rights reserved.</t>
  </si>
  <si>
    <t>[Kong, Ling -an; Sun, Jia; Qian, Chuan; Fu, Ying; Wang, Juxiang; Yang, Junliang; Gao, Yongli] Cent S Univ, Sch Phys &amp; Elect, Hunan Key Lab Super Microstruct &amp; Ultrafast Proc, Changsha 410083, Hunan, Peoples R China; [Gao, Yongli] Univ Rochester, Dept Phys &amp; Astron, Rochester, NY 14627 USA</t>
  </si>
  <si>
    <t>Central South University; University of Rochester</t>
  </si>
  <si>
    <t>Sun, J (corresponding author), Cent S Univ, Sch Phys &amp; Elect, Hunan Key Lab Super Microstruct &amp; Ultrafast Proc, Changsha 410083, Hunan, Peoples R China.</t>
  </si>
  <si>
    <t>jiasun@csu.edu.cn</t>
  </si>
  <si>
    <t>yang, zhou/KBB-6972-2024; Wang, zhenhua/KFA-8731-2024; Yang, Junliang/D-5401-2011; sun, jia/IAM-5263-2023; Gao, Yongli/N-8392-2015</t>
  </si>
  <si>
    <t>Gao, Yongli/0000-0001-9765-5246</t>
  </si>
  <si>
    <t>National Natural Science Foundation of China [61306085, 11334014]; Fundamental Research Funds for the Central Universities of Central South University [2016zzts227]</t>
  </si>
  <si>
    <t>National Natural Science Foundation of China(National Natural Science Foundation of China (NSFC)); Fundamental Research Funds for the Central Universities of Central South University</t>
  </si>
  <si>
    <t>This work was supported by the National Natural Science Foundation of China (61306085, 11334014). L. A. K. acknowledges support by the Fundamental Research Funds for the Central Universities of Central South University (2016zzts227).</t>
  </si>
  <si>
    <t>ELSEVIER SCIENCE BV</t>
  </si>
  <si>
    <t>PO BOX 211, 1000 AE AMSTERDAM, NETHERLANDS</t>
  </si>
  <si>
    <t>10.1016/j.orgel.2017.05.017</t>
  </si>
  <si>
    <t>EY4YX</t>
  </si>
  <si>
    <t>WOS:000403985300017</t>
  </si>
  <si>
    <t>Qian, C; Kong, LA; Yang, JL; Gao, YL; Sun, J</t>
  </si>
  <si>
    <t>Qian, Chuan; Kong, Ling-an; Yang, Junliang; Gao, Yongli; Sun, Jia</t>
  </si>
  <si>
    <t>Multi-gate organic neuron transistors for spatiotemporal information processing</t>
  </si>
  <si>
    <t>FIELD-EFFECT TRANSISTORS; TERM SYNAPTIC PLASTICITY; PRIMARY VISUAL-CORTEX; ORIENTATION SELECTIVITY; EXCITATORY SYNAPSES; PYRAMIDAL NEURONS; THIN-FILM; INTEGRATION; DENDRITES; LAYER</t>
  </si>
  <si>
    <t>Due to similar transmission characteristics of biological synaptic activities, neuromorphic behaviors simulated by organic electrochemical transistors (OECTs) is of great interest. In this letter, the fabrication and performance of multi-gate poly(3-hexylthiophene) (P3HT) OECTs with ion-gel gating are reported. The neuromorphic behaviors, such as dendrite correlated excitatory postsynaptic current (EPSC), paired pulse facilitation, and modulation, were simulated in the OECTs. These behaviors were observed to depend on the degree of temporal correlation and distance between the in-plane-gate and the channel. More importantly, by using dendritic integration from two different gates, spatiotemporally correlated outputs were also emulated. The spatial orientations of the input pulse are defined, and changing the orientation will result in a change in the EPSC amplitude. Our results provide a way to construct spatiotemporally neural network based on multi-gate OECTs. Published by AIP Publishing.</t>
  </si>
  <si>
    <t>[Qian, Chuan; Kong, Ling-an; Yang, Junliang; Gao, Yongli; Sun, Jia] Cent S Univ, Sch Phys &amp; Elect, Hunan Key Lab Super Microstruct &amp; Ultrafast Proce, Changsha 410083, Hunan, Peoples R China; [Gao, Yongli] Univ Rochester, Dept Phys &amp; Astron, Rochester, NY 14627 USA</t>
  </si>
  <si>
    <t>Gao, YL (corresponding author), Cent S Univ, Sch Phys &amp; Elect, Hunan Key Lab Super Microstruct &amp; Ultrafast Proce, Changsha 410083, Hunan, Peoples R China.</t>
  </si>
  <si>
    <t>ygao@csu.edu.cn; jiasun@csu.edu.cn</t>
  </si>
  <si>
    <t>yang, zhou/KBB-6972-2024; sun, jia/IAM-5263-2023; Yang, Junliang/D-5401-2011; Wang, zhenhua/KFA-8731-2024; Gao, Yongli/N-8392-2015</t>
  </si>
  <si>
    <t>National Natural Science Foundation of China [61306085, 11334014]; Fundamental Research Funds for the Central Universities of Central South University [2016zzts018]; National Science Foundation [DMR-1303742, CBET-1437656]; Direct For Mathematical &amp; Physical Scien; Division Of Materials Research [1303742] Funding Source: National Science Foundation</t>
  </si>
  <si>
    <t>National Natural Science Foundation of China(National Natural Science Foundation of China (NSFC)); Fundamental Research Funds for the Central Universities of Central South University; National Science Foundation(National Science Foundation (NSF)); Direct For Mathematical &amp; Physical Scien; Division Of Materials Research(National Science Foundation (NSF)NSF - Directorate for Mathematical &amp; Physical Sciences (MPS))</t>
  </si>
  <si>
    <t>This work was supported by the National Natural Science Foundation of China (61306085, 11334014) and the Fundamental Research Funds for the Central Universities of Central South University (2016zzts018). Y. G. acknowledges the support by National Science Foundation DMR-1303742 and CBET-1437656.</t>
  </si>
  <si>
    <t>FEB 20</t>
  </si>
  <si>
    <t>10.1063/1.4977069</t>
  </si>
  <si>
    <t>EL6WH</t>
  </si>
  <si>
    <t>WOS:000394762600040</t>
  </si>
  <si>
    <t>Gkoupidenis, P; Schaefer, N; Strakosas, X; Fairfield, JA; Malliaras, GG</t>
  </si>
  <si>
    <t>Gkoupidenis, Paschalis; Schaefer, Nathan; Strakosas, Xenofon; Fairfield, Jessamyn A.; Malliaras, George G.</t>
  </si>
  <si>
    <t>Synaptic plasticity functions in an organic electrochemical transistor</t>
  </si>
  <si>
    <t>MEMORY; STORAGE</t>
  </si>
  <si>
    <t>Synaptic plasticity functions play a crucial role in the transmission of neural signals in the brain. Short-term plasticity is required for the transmission, encoding, and filtering of the neural signal, whereas long-term plasticity establishes more permanent changes in neural microcircuitry and thus underlies memory and learning. The realization of bioinspired circuits that can actually mimic signal processing in the brain demands the reproduction of both short- and long-term aspects of synaptic plasticity in a single device. Here, we demonstrate the implementation of neuromorphic functions similar to biological memory, such as short-to long-term memory transition, in nonvolatile organic electrochemical transistors (OECTs). Depending on the training of the OECT, the device displays either short- or long-term plasticity, therefore, exhibiting non von Neumann characteristics with merged processing and storing functionalities. These results are a first step towards the implementation of organic-based neuromorphic circuits. (C) 2015 AIP Publishing LLC.</t>
  </si>
  <si>
    <t>[Gkoupidenis, Paschalis; Schaefer, Nathan; Strakosas, Xenofon; Malliaras, George G.] MOC, CMP EMSE, Ecole Natl Super Mines, Dept Bioelect, F-13541 Gardanne, France; [Fairfield, Jessamyn A.] Trinity Coll Dublin, Sch Chem, Dublin 2, Ireland; [Fairfield, Jessamyn A.] Trinity Coll Dublin, CRANN Inst, Dublin 2, Ireland</t>
  </si>
  <si>
    <t>IMT - Institut Mines-Telecom; Mines Saint-Etienne; Trinity College Dublin; Trinity College Dublin</t>
  </si>
  <si>
    <t>Malliaras, GG (corresponding author), MOC, CMP EMSE, Ecole Natl Super Mines, Dept Bioelect, F-13541 Gardanne, France.</t>
  </si>
  <si>
    <t>malliaras@emse.fr</t>
  </si>
  <si>
    <t>Strakosas, Xenofon/ABA-8603-2021; Malliaras, George/HDM-2006-2022; Fairfield, Jessamyn A./P-9054-2016</t>
  </si>
  <si>
    <t>Malliaras, George/0000-0002-4582-8501; Fairfield, Jessamyn A./0000-0002-2143-9077; Strakosas, Xenofon/0000-0001-5757-8565; Gkoupidenis, Paschalis/0000-0002-0139-0851</t>
  </si>
  <si>
    <t>DEC 28</t>
  </si>
  <si>
    <t>10.1063/1.4938553</t>
  </si>
  <si>
    <t>DB3VY</t>
  </si>
  <si>
    <t>WOS:000368442300039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</si>
</sst>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2C9EB-6AE8-4709-AE07-ADAFEBD45330}">
  <dimension ref="A1:BT124"/>
  <sheetViews>
    <sheetView tabSelected="1" workbookViewId="0"/>
  </sheetViews>
  <sheetFormatPr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74</v>
      </c>
      <c r="U2" t="s">
        <v>80</v>
      </c>
      <c r="V2" t="s">
        <v>81</v>
      </c>
      <c r="W2" t="s">
        <v>82</v>
      </c>
      <c r="X2" t="s">
        <v>83</v>
      </c>
      <c r="Y2" t="s">
        <v>84</v>
      </c>
      <c r="Z2" t="s">
        <v>85</v>
      </c>
      <c r="AA2" t="s">
        <v>86</v>
      </c>
      <c r="AB2" t="s">
        <v>87</v>
      </c>
      <c r="AC2" t="s">
        <v>88</v>
      </c>
      <c r="AD2" t="s">
        <v>89</v>
      </c>
      <c r="AE2" t="s">
        <v>90</v>
      </c>
      <c r="AF2" t="s">
        <v>74</v>
      </c>
      <c r="AG2">
        <v>66</v>
      </c>
      <c r="AH2">
        <v>24</v>
      </c>
      <c r="AI2">
        <v>25</v>
      </c>
      <c r="AJ2">
        <v>16</v>
      </c>
      <c r="AK2">
        <v>70</v>
      </c>
      <c r="AL2" t="s">
        <v>91</v>
      </c>
      <c r="AM2" t="s">
        <v>92</v>
      </c>
      <c r="AN2" t="s">
        <v>93</v>
      </c>
      <c r="AO2" t="s">
        <v>74</v>
      </c>
      <c r="AP2" t="s">
        <v>94</v>
      </c>
      <c r="AQ2" t="s">
        <v>74</v>
      </c>
      <c r="AR2" t="s">
        <v>95</v>
      </c>
      <c r="AS2" t="s">
        <v>96</v>
      </c>
      <c r="AT2" t="s">
        <v>97</v>
      </c>
      <c r="AU2">
        <v>2022</v>
      </c>
      <c r="AV2">
        <v>13</v>
      </c>
      <c r="AW2">
        <v>1</v>
      </c>
      <c r="AX2" t="s">
        <v>74</v>
      </c>
      <c r="AY2" t="s">
        <v>74</v>
      </c>
      <c r="AZ2" t="s">
        <v>74</v>
      </c>
      <c r="BA2" t="s">
        <v>74</v>
      </c>
      <c r="BB2" t="s">
        <v>74</v>
      </c>
      <c r="BC2" t="s">
        <v>74</v>
      </c>
      <c r="BD2">
        <v>7964</v>
      </c>
      <c r="BE2" t="s">
        <v>98</v>
      </c>
      <c r="BF2" t="str">
        <f>HYPERLINK("http://dx.doi.org/10.1038/s41467-022-35573-y","http://dx.doi.org/10.1038/s41467-022-35573-y")</f>
        <v>http://dx.doi.org/10.1038/s41467-022-35573-y</v>
      </c>
      <c r="BG2" t="s">
        <v>74</v>
      </c>
      <c r="BH2" t="s">
        <v>74</v>
      </c>
      <c r="BI2">
        <v>11</v>
      </c>
      <c r="BJ2" t="s">
        <v>99</v>
      </c>
      <c r="BK2" t="s">
        <v>100</v>
      </c>
      <c r="BL2" t="s">
        <v>101</v>
      </c>
      <c r="BM2" t="s">
        <v>102</v>
      </c>
      <c r="BN2">
        <v>36575179</v>
      </c>
      <c r="BO2" t="s">
        <v>103</v>
      </c>
      <c r="BP2" t="s">
        <v>74</v>
      </c>
      <c r="BQ2" t="s">
        <v>74</v>
      </c>
      <c r="BR2" t="s">
        <v>104</v>
      </c>
      <c r="BS2" t="s">
        <v>105</v>
      </c>
      <c r="BT2" t="str">
        <f>HYPERLINK("https%3A%2F%2Fwww.webofscience.com%2Fwos%2Fwoscc%2Ffull-record%2FWOS:000935585400011","View Full Record in Web of Science")</f>
        <v>View Full Record in Web of Science</v>
      </c>
    </row>
    <row r="3" spans="1:72" x14ac:dyDescent="0.25">
      <c r="A3" t="s">
        <v>72</v>
      </c>
      <c r="B3" t="s">
        <v>106</v>
      </c>
      <c r="C3" t="s">
        <v>74</v>
      </c>
      <c r="D3" t="s">
        <v>74</v>
      </c>
      <c r="E3" t="s">
        <v>74</v>
      </c>
      <c r="F3" t="s">
        <v>107</v>
      </c>
      <c r="G3" t="s">
        <v>74</v>
      </c>
      <c r="H3" t="s">
        <v>74</v>
      </c>
      <c r="I3" t="s">
        <v>108</v>
      </c>
      <c r="J3" t="s">
        <v>109</v>
      </c>
      <c r="K3" t="s">
        <v>74</v>
      </c>
      <c r="L3" t="s">
        <v>74</v>
      </c>
      <c r="M3" t="s">
        <v>78</v>
      </c>
      <c r="N3" t="s">
        <v>79</v>
      </c>
      <c r="O3" t="s">
        <v>74</v>
      </c>
      <c r="P3" t="s">
        <v>74</v>
      </c>
      <c r="Q3" t="s">
        <v>74</v>
      </c>
      <c r="R3" t="s">
        <v>74</v>
      </c>
      <c r="S3" t="s">
        <v>74</v>
      </c>
      <c r="T3" t="s">
        <v>74</v>
      </c>
      <c r="U3" t="s">
        <v>110</v>
      </c>
      <c r="V3" t="s">
        <v>111</v>
      </c>
      <c r="W3" t="s">
        <v>112</v>
      </c>
      <c r="X3" t="s">
        <v>113</v>
      </c>
      <c r="Y3" t="s">
        <v>114</v>
      </c>
      <c r="Z3" t="s">
        <v>115</v>
      </c>
      <c r="AA3" t="s">
        <v>116</v>
      </c>
      <c r="AB3" t="s">
        <v>117</v>
      </c>
      <c r="AC3" t="s">
        <v>118</v>
      </c>
      <c r="AD3" t="s">
        <v>118</v>
      </c>
      <c r="AE3" t="s">
        <v>119</v>
      </c>
      <c r="AF3" t="s">
        <v>74</v>
      </c>
      <c r="AG3">
        <v>75</v>
      </c>
      <c r="AH3">
        <v>6</v>
      </c>
      <c r="AI3">
        <v>6</v>
      </c>
      <c r="AJ3">
        <v>4</v>
      </c>
      <c r="AK3">
        <v>12</v>
      </c>
      <c r="AL3" t="s">
        <v>120</v>
      </c>
      <c r="AM3" t="s">
        <v>121</v>
      </c>
      <c r="AN3" t="s">
        <v>122</v>
      </c>
      <c r="AO3" t="s">
        <v>74</v>
      </c>
      <c r="AP3" t="s">
        <v>123</v>
      </c>
      <c r="AQ3" t="s">
        <v>74</v>
      </c>
      <c r="AR3" t="s">
        <v>124</v>
      </c>
      <c r="AS3" t="s">
        <v>125</v>
      </c>
      <c r="AT3" t="s">
        <v>126</v>
      </c>
      <c r="AU3">
        <v>2023</v>
      </c>
      <c r="AV3">
        <v>4</v>
      </c>
      <c r="AW3">
        <v>20</v>
      </c>
      <c r="AX3" t="s">
        <v>74</v>
      </c>
      <c r="AY3" t="s">
        <v>74</v>
      </c>
      <c r="AZ3" t="s">
        <v>74</v>
      </c>
      <c r="BA3" t="s">
        <v>74</v>
      </c>
      <c r="BB3">
        <v>4732</v>
      </c>
      <c r="BC3">
        <v>4743</v>
      </c>
      <c r="BD3" t="s">
        <v>74</v>
      </c>
      <c r="BE3" t="s">
        <v>127</v>
      </c>
      <c r="BF3" t="str">
        <f>HYPERLINK("http://dx.doi.org/10.1039/d3ma00573a","http://dx.doi.org/10.1039/d3ma00573a")</f>
        <v>http://dx.doi.org/10.1039/d3ma00573a</v>
      </c>
      <c r="BG3" t="s">
        <v>74</v>
      </c>
      <c r="BH3" t="s">
        <v>128</v>
      </c>
      <c r="BI3">
        <v>12</v>
      </c>
      <c r="BJ3" t="s">
        <v>129</v>
      </c>
      <c r="BK3" t="s">
        <v>130</v>
      </c>
      <c r="BL3" t="s">
        <v>131</v>
      </c>
      <c r="BM3" t="s">
        <v>132</v>
      </c>
      <c r="BN3" t="s">
        <v>74</v>
      </c>
      <c r="BO3" t="s">
        <v>133</v>
      </c>
      <c r="BP3" t="s">
        <v>74</v>
      </c>
      <c r="BQ3" t="s">
        <v>74</v>
      </c>
      <c r="BR3" t="s">
        <v>104</v>
      </c>
      <c r="BS3" t="s">
        <v>134</v>
      </c>
      <c r="BT3" t="str">
        <f>HYPERLINK("https%3A%2F%2Fwww.webofscience.com%2Fwos%2Fwoscc%2Ffull-record%2FWOS:001066878900001","View Full Record in Web of Science")</f>
        <v>View Full Record in Web of Science</v>
      </c>
    </row>
    <row r="4" spans="1:72" x14ac:dyDescent="0.25">
      <c r="A4" t="s">
        <v>72</v>
      </c>
      <c r="B4" t="s">
        <v>135</v>
      </c>
      <c r="C4" t="s">
        <v>74</v>
      </c>
      <c r="D4" t="s">
        <v>74</v>
      </c>
      <c r="E4" t="s">
        <v>74</v>
      </c>
      <c r="F4" t="s">
        <v>136</v>
      </c>
      <c r="G4" t="s">
        <v>74</v>
      </c>
      <c r="H4" t="s">
        <v>74</v>
      </c>
      <c r="I4" t="s">
        <v>137</v>
      </c>
      <c r="J4" t="s">
        <v>138</v>
      </c>
      <c r="K4" t="s">
        <v>74</v>
      </c>
      <c r="L4" t="s">
        <v>74</v>
      </c>
      <c r="M4" t="s">
        <v>78</v>
      </c>
      <c r="N4" t="s">
        <v>139</v>
      </c>
      <c r="O4" t="s">
        <v>74</v>
      </c>
      <c r="P4" t="s">
        <v>74</v>
      </c>
      <c r="Q4" t="s">
        <v>74</v>
      </c>
      <c r="R4" t="s">
        <v>74</v>
      </c>
      <c r="S4" t="s">
        <v>74</v>
      </c>
      <c r="T4" t="s">
        <v>140</v>
      </c>
      <c r="U4" t="s">
        <v>141</v>
      </c>
      <c r="V4" t="s">
        <v>142</v>
      </c>
      <c r="W4" t="s">
        <v>143</v>
      </c>
      <c r="X4" t="s">
        <v>144</v>
      </c>
      <c r="Y4" t="s">
        <v>145</v>
      </c>
      <c r="Z4" t="s">
        <v>146</v>
      </c>
      <c r="AA4" t="s">
        <v>74</v>
      </c>
      <c r="AB4" t="s">
        <v>74</v>
      </c>
      <c r="AC4" t="s">
        <v>147</v>
      </c>
      <c r="AD4" t="s">
        <v>148</v>
      </c>
      <c r="AE4" t="s">
        <v>149</v>
      </c>
      <c r="AF4" t="s">
        <v>74</v>
      </c>
      <c r="AG4">
        <v>60</v>
      </c>
      <c r="AH4">
        <v>0</v>
      </c>
      <c r="AI4">
        <v>0</v>
      </c>
      <c r="AJ4">
        <v>2</v>
      </c>
      <c r="AK4">
        <v>2</v>
      </c>
      <c r="AL4" t="s">
        <v>150</v>
      </c>
      <c r="AM4" t="s">
        <v>151</v>
      </c>
      <c r="AN4" t="s">
        <v>152</v>
      </c>
      <c r="AO4" t="s">
        <v>153</v>
      </c>
      <c r="AP4" t="s">
        <v>154</v>
      </c>
      <c r="AQ4" t="s">
        <v>74</v>
      </c>
      <c r="AR4" t="s">
        <v>155</v>
      </c>
      <c r="AS4" t="s">
        <v>156</v>
      </c>
      <c r="AT4" t="s">
        <v>157</v>
      </c>
      <c r="AU4">
        <v>2024</v>
      </c>
      <c r="AV4" t="s">
        <v>74</v>
      </c>
      <c r="AW4" t="s">
        <v>74</v>
      </c>
      <c r="AX4" t="s">
        <v>74</v>
      </c>
      <c r="AY4" t="s">
        <v>74</v>
      </c>
      <c r="AZ4" t="s">
        <v>74</v>
      </c>
      <c r="BA4" t="s">
        <v>74</v>
      </c>
      <c r="BB4" t="s">
        <v>74</v>
      </c>
      <c r="BC4" t="s">
        <v>74</v>
      </c>
      <c r="BD4" t="s">
        <v>74</v>
      </c>
      <c r="BE4" t="s">
        <v>158</v>
      </c>
      <c r="BF4" t="str">
        <f>HYPERLINK("http://dx.doi.org/10.1002/adfm.202403710","http://dx.doi.org/10.1002/adfm.202403710")</f>
        <v>http://dx.doi.org/10.1002/adfm.202403710</v>
      </c>
      <c r="BG4" t="s">
        <v>74</v>
      </c>
      <c r="BH4" t="s">
        <v>159</v>
      </c>
      <c r="BI4">
        <v>10</v>
      </c>
      <c r="BJ4" t="s">
        <v>160</v>
      </c>
      <c r="BK4" t="s">
        <v>100</v>
      </c>
      <c r="BL4" t="s">
        <v>161</v>
      </c>
      <c r="BM4" t="s">
        <v>162</v>
      </c>
      <c r="BN4" t="s">
        <v>74</v>
      </c>
      <c r="BO4" t="s">
        <v>163</v>
      </c>
      <c r="BP4" t="s">
        <v>74</v>
      </c>
      <c r="BQ4" t="s">
        <v>74</v>
      </c>
      <c r="BR4" t="s">
        <v>104</v>
      </c>
      <c r="BS4" t="s">
        <v>164</v>
      </c>
      <c r="BT4" t="str">
        <f>HYPERLINK("https%3A%2F%2Fwww.webofscience.com%2Fwos%2Fwoscc%2Ffull-record%2FWOS:001229699000001","View Full Record in Web of Science")</f>
        <v>View Full Record in Web of Science</v>
      </c>
    </row>
    <row r="5" spans="1:72" x14ac:dyDescent="0.25">
      <c r="A5" t="s">
        <v>72</v>
      </c>
      <c r="B5" t="s">
        <v>165</v>
      </c>
      <c r="C5" t="s">
        <v>74</v>
      </c>
      <c r="D5" t="s">
        <v>74</v>
      </c>
      <c r="E5" t="s">
        <v>74</v>
      </c>
      <c r="F5" t="s">
        <v>166</v>
      </c>
      <c r="G5" t="s">
        <v>74</v>
      </c>
      <c r="H5" t="s">
        <v>74</v>
      </c>
      <c r="I5" t="s">
        <v>167</v>
      </c>
      <c r="J5" t="s">
        <v>168</v>
      </c>
      <c r="K5" t="s">
        <v>74</v>
      </c>
      <c r="L5" t="s">
        <v>74</v>
      </c>
      <c r="M5" t="s">
        <v>78</v>
      </c>
      <c r="N5" t="s">
        <v>169</v>
      </c>
      <c r="O5" t="s">
        <v>74</v>
      </c>
      <c r="P5" t="s">
        <v>74</v>
      </c>
      <c r="Q5" t="s">
        <v>74</v>
      </c>
      <c r="R5" t="s">
        <v>74</v>
      </c>
      <c r="S5" t="s">
        <v>74</v>
      </c>
      <c r="T5" t="s">
        <v>170</v>
      </c>
      <c r="U5" t="s">
        <v>171</v>
      </c>
      <c r="V5" t="s">
        <v>172</v>
      </c>
      <c r="W5" t="s">
        <v>173</v>
      </c>
      <c r="X5" t="s">
        <v>174</v>
      </c>
      <c r="Y5" t="s">
        <v>175</v>
      </c>
      <c r="Z5" t="s">
        <v>176</v>
      </c>
      <c r="AA5" t="s">
        <v>177</v>
      </c>
      <c r="AB5" t="s">
        <v>178</v>
      </c>
      <c r="AC5" t="s">
        <v>179</v>
      </c>
      <c r="AD5" t="s">
        <v>180</v>
      </c>
      <c r="AE5" t="s">
        <v>181</v>
      </c>
      <c r="AF5" t="s">
        <v>74</v>
      </c>
      <c r="AG5">
        <v>231</v>
      </c>
      <c r="AH5">
        <v>4</v>
      </c>
      <c r="AI5">
        <v>4</v>
      </c>
      <c r="AJ5">
        <v>56</v>
      </c>
      <c r="AK5">
        <v>73</v>
      </c>
      <c r="AL5" t="s">
        <v>182</v>
      </c>
      <c r="AM5" t="s">
        <v>183</v>
      </c>
      <c r="AN5" t="s">
        <v>184</v>
      </c>
      <c r="AO5" t="s">
        <v>74</v>
      </c>
      <c r="AP5" t="s">
        <v>185</v>
      </c>
      <c r="AQ5" t="s">
        <v>74</v>
      </c>
      <c r="AR5" t="s">
        <v>186</v>
      </c>
      <c r="AS5" t="s">
        <v>187</v>
      </c>
      <c r="AT5" t="s">
        <v>188</v>
      </c>
      <c r="AU5">
        <v>2024</v>
      </c>
      <c r="AV5">
        <v>11</v>
      </c>
      <c r="AW5">
        <v>27</v>
      </c>
      <c r="AX5" t="s">
        <v>74</v>
      </c>
      <c r="AY5" t="s">
        <v>74</v>
      </c>
      <c r="AZ5" t="s">
        <v>189</v>
      </c>
      <c r="BA5" t="s">
        <v>74</v>
      </c>
      <c r="BB5" t="s">
        <v>74</v>
      </c>
      <c r="BC5" t="s">
        <v>74</v>
      </c>
      <c r="BD5" t="s">
        <v>74</v>
      </c>
      <c r="BE5" t="s">
        <v>190</v>
      </c>
      <c r="BF5" t="str">
        <f>HYPERLINK("http://dx.doi.org/10.1002/advs.202306191","http://dx.doi.org/10.1002/advs.202306191")</f>
        <v>http://dx.doi.org/10.1002/advs.202306191</v>
      </c>
      <c r="BG5" t="s">
        <v>74</v>
      </c>
      <c r="BH5" t="s">
        <v>191</v>
      </c>
      <c r="BI5">
        <v>28</v>
      </c>
      <c r="BJ5" t="s">
        <v>192</v>
      </c>
      <c r="BK5" t="s">
        <v>100</v>
      </c>
      <c r="BL5" t="s">
        <v>193</v>
      </c>
      <c r="BM5" t="s">
        <v>194</v>
      </c>
      <c r="BN5">
        <v>38148583</v>
      </c>
      <c r="BO5" t="s">
        <v>195</v>
      </c>
      <c r="BP5" t="s">
        <v>74</v>
      </c>
      <c r="BQ5" t="s">
        <v>74</v>
      </c>
      <c r="BR5" t="s">
        <v>104</v>
      </c>
      <c r="BS5" t="s">
        <v>196</v>
      </c>
      <c r="BT5" t="str">
        <f>HYPERLINK("https%3A%2F%2Fwww.webofscience.com%2Fwos%2Fwoscc%2Ffull-record%2FWOS:001131799400001","View Full Record in Web of Science")</f>
        <v>View Full Record in Web of Science</v>
      </c>
    </row>
    <row r="6" spans="1:72" x14ac:dyDescent="0.25">
      <c r="A6" t="s">
        <v>72</v>
      </c>
      <c r="B6" t="s">
        <v>197</v>
      </c>
      <c r="C6" t="s">
        <v>74</v>
      </c>
      <c r="D6" t="s">
        <v>74</v>
      </c>
      <c r="E6" t="s">
        <v>74</v>
      </c>
      <c r="F6" t="s">
        <v>198</v>
      </c>
      <c r="G6" t="s">
        <v>74</v>
      </c>
      <c r="H6" t="s">
        <v>74</v>
      </c>
      <c r="I6" t="s">
        <v>199</v>
      </c>
      <c r="J6" t="s">
        <v>200</v>
      </c>
      <c r="K6" t="s">
        <v>74</v>
      </c>
      <c r="L6" t="s">
        <v>74</v>
      </c>
      <c r="M6" t="s">
        <v>78</v>
      </c>
      <c r="N6" t="s">
        <v>139</v>
      </c>
      <c r="O6" t="s">
        <v>74</v>
      </c>
      <c r="P6" t="s">
        <v>74</v>
      </c>
      <c r="Q6" t="s">
        <v>74</v>
      </c>
      <c r="R6" t="s">
        <v>74</v>
      </c>
      <c r="S6" t="s">
        <v>74</v>
      </c>
      <c r="T6" t="s">
        <v>201</v>
      </c>
      <c r="U6" t="s">
        <v>202</v>
      </c>
      <c r="V6" t="s">
        <v>203</v>
      </c>
      <c r="W6" t="s">
        <v>204</v>
      </c>
      <c r="X6" t="s">
        <v>205</v>
      </c>
      <c r="Y6" t="s">
        <v>206</v>
      </c>
      <c r="Z6" t="s">
        <v>207</v>
      </c>
      <c r="AA6" t="s">
        <v>208</v>
      </c>
      <c r="AB6" t="s">
        <v>209</v>
      </c>
      <c r="AC6" t="s">
        <v>210</v>
      </c>
      <c r="AD6" t="s">
        <v>211</v>
      </c>
      <c r="AE6" t="s">
        <v>212</v>
      </c>
      <c r="AF6" t="s">
        <v>74</v>
      </c>
      <c r="AG6">
        <v>59</v>
      </c>
      <c r="AH6">
        <v>2</v>
      </c>
      <c r="AI6">
        <v>2</v>
      </c>
      <c r="AJ6">
        <v>35</v>
      </c>
      <c r="AK6">
        <v>39</v>
      </c>
      <c r="AL6" t="s">
        <v>150</v>
      </c>
      <c r="AM6" t="s">
        <v>151</v>
      </c>
      <c r="AN6" t="s">
        <v>152</v>
      </c>
      <c r="AO6" t="s">
        <v>213</v>
      </c>
      <c r="AP6" t="s">
        <v>214</v>
      </c>
      <c r="AQ6" t="s">
        <v>74</v>
      </c>
      <c r="AR6" t="s">
        <v>215</v>
      </c>
      <c r="AS6" t="s">
        <v>216</v>
      </c>
      <c r="AT6" t="s">
        <v>217</v>
      </c>
      <c r="AU6">
        <v>2024</v>
      </c>
      <c r="AV6" t="s">
        <v>74</v>
      </c>
      <c r="AW6" t="s">
        <v>74</v>
      </c>
      <c r="AX6" t="s">
        <v>74</v>
      </c>
      <c r="AY6" t="s">
        <v>74</v>
      </c>
      <c r="AZ6" t="s">
        <v>74</v>
      </c>
      <c r="BA6" t="s">
        <v>74</v>
      </c>
      <c r="BB6" t="s">
        <v>74</v>
      </c>
      <c r="BC6" t="s">
        <v>74</v>
      </c>
      <c r="BD6" t="s">
        <v>74</v>
      </c>
      <c r="BE6" t="s">
        <v>218</v>
      </c>
      <c r="BF6" t="str">
        <f>HYPERLINK("http://dx.doi.org/10.1002/adma.202310157","http://dx.doi.org/10.1002/adma.202310157")</f>
        <v>http://dx.doi.org/10.1002/adma.202310157</v>
      </c>
      <c r="BG6" t="s">
        <v>74</v>
      </c>
      <c r="BH6" t="s">
        <v>219</v>
      </c>
      <c r="BI6">
        <v>10</v>
      </c>
      <c r="BJ6" t="s">
        <v>160</v>
      </c>
      <c r="BK6" t="s">
        <v>100</v>
      </c>
      <c r="BL6" t="s">
        <v>161</v>
      </c>
      <c r="BM6" t="s">
        <v>220</v>
      </c>
      <c r="BN6">
        <v>38198654</v>
      </c>
      <c r="BO6" t="s">
        <v>74</v>
      </c>
      <c r="BP6" t="s">
        <v>74</v>
      </c>
      <c r="BQ6" t="s">
        <v>74</v>
      </c>
      <c r="BR6" t="s">
        <v>104</v>
      </c>
      <c r="BS6" t="s">
        <v>221</v>
      </c>
      <c r="BT6" t="str">
        <f>HYPERLINK("https%3A%2F%2Fwww.webofscience.com%2Fwos%2Fwoscc%2Ffull-record%2FWOS:001145462600001","View Full Record in Web of Science")</f>
        <v>View Full Record in Web of Science</v>
      </c>
    </row>
    <row r="7" spans="1:72" x14ac:dyDescent="0.25">
      <c r="A7" t="s">
        <v>72</v>
      </c>
      <c r="B7" t="s">
        <v>222</v>
      </c>
      <c r="C7" t="s">
        <v>74</v>
      </c>
      <c r="D7" t="s">
        <v>74</v>
      </c>
      <c r="E7" t="s">
        <v>74</v>
      </c>
      <c r="F7" t="s">
        <v>223</v>
      </c>
      <c r="G7" t="s">
        <v>74</v>
      </c>
      <c r="H7" t="s">
        <v>74</v>
      </c>
      <c r="I7" t="s">
        <v>224</v>
      </c>
      <c r="J7" t="s">
        <v>225</v>
      </c>
      <c r="K7" t="s">
        <v>74</v>
      </c>
      <c r="L7" t="s">
        <v>74</v>
      </c>
      <c r="M7" t="s">
        <v>78</v>
      </c>
      <c r="N7" t="s">
        <v>169</v>
      </c>
      <c r="O7" t="s">
        <v>74</v>
      </c>
      <c r="P7" t="s">
        <v>74</v>
      </c>
      <c r="Q7" t="s">
        <v>74</v>
      </c>
      <c r="R7" t="s">
        <v>74</v>
      </c>
      <c r="S7" t="s">
        <v>74</v>
      </c>
      <c r="T7" t="s">
        <v>74</v>
      </c>
      <c r="U7" t="s">
        <v>226</v>
      </c>
      <c r="V7" t="s">
        <v>227</v>
      </c>
      <c r="W7" t="s">
        <v>228</v>
      </c>
      <c r="X7" t="s">
        <v>229</v>
      </c>
      <c r="Y7" t="s">
        <v>230</v>
      </c>
      <c r="Z7" t="s">
        <v>231</v>
      </c>
      <c r="AA7" t="s">
        <v>232</v>
      </c>
      <c r="AB7" t="s">
        <v>233</v>
      </c>
      <c r="AC7" t="s">
        <v>234</v>
      </c>
      <c r="AD7" t="s">
        <v>235</v>
      </c>
      <c r="AE7" t="s">
        <v>236</v>
      </c>
      <c r="AF7" t="s">
        <v>74</v>
      </c>
      <c r="AG7">
        <v>164</v>
      </c>
      <c r="AH7">
        <v>28</v>
      </c>
      <c r="AI7">
        <v>29</v>
      </c>
      <c r="AJ7">
        <v>50</v>
      </c>
      <c r="AK7">
        <v>97</v>
      </c>
      <c r="AL7" t="s">
        <v>237</v>
      </c>
      <c r="AM7" t="s">
        <v>121</v>
      </c>
      <c r="AN7" t="s">
        <v>238</v>
      </c>
      <c r="AO7" t="s">
        <v>239</v>
      </c>
      <c r="AP7" t="s">
        <v>240</v>
      </c>
      <c r="AQ7" t="s">
        <v>74</v>
      </c>
      <c r="AR7" t="s">
        <v>241</v>
      </c>
      <c r="AS7" t="s">
        <v>242</v>
      </c>
      <c r="AT7" t="s">
        <v>243</v>
      </c>
      <c r="AU7">
        <v>2023</v>
      </c>
      <c r="AV7">
        <v>6</v>
      </c>
      <c r="AW7">
        <v>10</v>
      </c>
      <c r="AX7" t="s">
        <v>74</v>
      </c>
      <c r="AY7" t="s">
        <v>74</v>
      </c>
      <c r="AZ7" t="s">
        <v>74</v>
      </c>
      <c r="BA7" t="s">
        <v>74</v>
      </c>
      <c r="BB7">
        <v>3132</v>
      </c>
      <c r="BC7">
        <v>3164</v>
      </c>
      <c r="BD7" t="s">
        <v>74</v>
      </c>
      <c r="BE7" t="s">
        <v>244</v>
      </c>
      <c r="BF7" t="str">
        <f>HYPERLINK("http://dx.doi.org/10.1016/j.matt.2023.05.001","http://dx.doi.org/10.1016/j.matt.2023.05.001")</f>
        <v>http://dx.doi.org/10.1016/j.matt.2023.05.001</v>
      </c>
      <c r="BG7" t="s">
        <v>74</v>
      </c>
      <c r="BH7" t="s">
        <v>245</v>
      </c>
      <c r="BI7">
        <v>33</v>
      </c>
      <c r="BJ7" t="s">
        <v>129</v>
      </c>
      <c r="BK7" t="s">
        <v>100</v>
      </c>
      <c r="BL7" t="s">
        <v>131</v>
      </c>
      <c r="BM7" t="s">
        <v>246</v>
      </c>
      <c r="BN7" t="s">
        <v>74</v>
      </c>
      <c r="BO7" t="s">
        <v>74</v>
      </c>
      <c r="BP7" t="s">
        <v>74</v>
      </c>
      <c r="BQ7" t="s">
        <v>74</v>
      </c>
      <c r="BR7" t="s">
        <v>104</v>
      </c>
      <c r="BS7" t="s">
        <v>247</v>
      </c>
      <c r="BT7" t="str">
        <f>HYPERLINK("https%3A%2F%2Fwww.webofscience.com%2Fwos%2Fwoscc%2Ffull-record%2FWOS:001089150000001","View Full Record in Web of Science")</f>
        <v>View Full Record in Web of Science</v>
      </c>
    </row>
    <row r="8" spans="1:72" x14ac:dyDescent="0.25">
      <c r="A8" t="s">
        <v>72</v>
      </c>
      <c r="B8" t="s">
        <v>248</v>
      </c>
      <c r="C8" t="s">
        <v>74</v>
      </c>
      <c r="D8" t="s">
        <v>74</v>
      </c>
      <c r="E8" t="s">
        <v>74</v>
      </c>
      <c r="F8" t="s">
        <v>249</v>
      </c>
      <c r="G8" t="s">
        <v>74</v>
      </c>
      <c r="H8" t="s">
        <v>74</v>
      </c>
      <c r="I8" t="s">
        <v>250</v>
      </c>
      <c r="J8" t="s">
        <v>251</v>
      </c>
      <c r="K8" t="s">
        <v>74</v>
      </c>
      <c r="L8" t="s">
        <v>74</v>
      </c>
      <c r="M8" t="s">
        <v>78</v>
      </c>
      <c r="N8" t="s">
        <v>79</v>
      </c>
      <c r="O8" t="s">
        <v>74</v>
      </c>
      <c r="P8" t="s">
        <v>74</v>
      </c>
      <c r="Q8" t="s">
        <v>74</v>
      </c>
      <c r="R8" t="s">
        <v>74</v>
      </c>
      <c r="S8" t="s">
        <v>74</v>
      </c>
      <c r="T8" t="s">
        <v>74</v>
      </c>
      <c r="U8" t="s">
        <v>252</v>
      </c>
      <c r="V8" t="s">
        <v>253</v>
      </c>
      <c r="W8" t="s">
        <v>254</v>
      </c>
      <c r="X8" t="s">
        <v>255</v>
      </c>
      <c r="Y8" t="s">
        <v>256</v>
      </c>
      <c r="Z8" t="s">
        <v>74</v>
      </c>
      <c r="AA8" t="s">
        <v>257</v>
      </c>
      <c r="AB8" t="s">
        <v>258</v>
      </c>
      <c r="AC8" t="s">
        <v>259</v>
      </c>
      <c r="AD8" t="s">
        <v>260</v>
      </c>
      <c r="AE8" t="s">
        <v>261</v>
      </c>
      <c r="AF8" t="s">
        <v>74</v>
      </c>
      <c r="AG8">
        <v>54</v>
      </c>
      <c r="AH8">
        <v>9</v>
      </c>
      <c r="AI8">
        <v>9</v>
      </c>
      <c r="AJ8">
        <v>16</v>
      </c>
      <c r="AK8">
        <v>33</v>
      </c>
      <c r="AL8" t="s">
        <v>262</v>
      </c>
      <c r="AM8" t="s">
        <v>263</v>
      </c>
      <c r="AN8" t="s">
        <v>264</v>
      </c>
      <c r="AO8" t="s">
        <v>265</v>
      </c>
      <c r="AP8" t="s">
        <v>74</v>
      </c>
      <c r="AQ8" t="s">
        <v>74</v>
      </c>
      <c r="AR8" t="s">
        <v>266</v>
      </c>
      <c r="AS8" t="s">
        <v>267</v>
      </c>
      <c r="AT8" t="s">
        <v>268</v>
      </c>
      <c r="AU8">
        <v>2023</v>
      </c>
      <c r="AV8">
        <v>9</v>
      </c>
      <c r="AW8">
        <v>35</v>
      </c>
      <c r="AX8" t="s">
        <v>74</v>
      </c>
      <c r="AY8" t="s">
        <v>74</v>
      </c>
      <c r="AZ8" t="s">
        <v>74</v>
      </c>
      <c r="BA8" t="s">
        <v>74</v>
      </c>
      <c r="BB8" t="s">
        <v>74</v>
      </c>
      <c r="BC8" t="s">
        <v>74</v>
      </c>
      <c r="BD8" t="s">
        <v>269</v>
      </c>
      <c r="BE8" t="s">
        <v>270</v>
      </c>
      <c r="BF8" t="str">
        <f>HYPERLINK("http://dx.doi.org/10.1126/sciadv.adi3536","http://dx.doi.org/10.1126/sciadv.adi3536")</f>
        <v>http://dx.doi.org/10.1126/sciadv.adi3536</v>
      </c>
      <c r="BG8" t="s">
        <v>74</v>
      </c>
      <c r="BH8" t="s">
        <v>74</v>
      </c>
      <c r="BI8">
        <v>11</v>
      </c>
      <c r="BJ8" t="s">
        <v>99</v>
      </c>
      <c r="BK8" t="s">
        <v>100</v>
      </c>
      <c r="BL8" t="s">
        <v>101</v>
      </c>
      <c r="BM8" t="s">
        <v>271</v>
      </c>
      <c r="BN8">
        <v>37647402</v>
      </c>
      <c r="BO8" t="s">
        <v>272</v>
      </c>
      <c r="BP8" t="s">
        <v>74</v>
      </c>
      <c r="BQ8" t="s">
        <v>74</v>
      </c>
      <c r="BR8" t="s">
        <v>104</v>
      </c>
      <c r="BS8" t="s">
        <v>273</v>
      </c>
      <c r="BT8" t="str">
        <f>HYPERLINK("https%3A%2F%2Fwww.webofscience.com%2Fwos%2Fwoscc%2Ffull-record%2FWOS:001059133700001","View Full Record in Web of Science")</f>
        <v>View Full Record in Web of Science</v>
      </c>
    </row>
    <row r="9" spans="1:72" x14ac:dyDescent="0.25">
      <c r="A9" t="s">
        <v>72</v>
      </c>
      <c r="B9" t="s">
        <v>274</v>
      </c>
      <c r="C9" t="s">
        <v>74</v>
      </c>
      <c r="D9" t="s">
        <v>74</v>
      </c>
      <c r="E9" t="s">
        <v>74</v>
      </c>
      <c r="F9" t="s">
        <v>275</v>
      </c>
      <c r="G9" t="s">
        <v>74</v>
      </c>
      <c r="H9" t="s">
        <v>74</v>
      </c>
      <c r="I9" t="s">
        <v>276</v>
      </c>
      <c r="J9" t="s">
        <v>277</v>
      </c>
      <c r="K9" t="s">
        <v>74</v>
      </c>
      <c r="L9" t="s">
        <v>74</v>
      </c>
      <c r="M9" t="s">
        <v>78</v>
      </c>
      <c r="N9" t="s">
        <v>79</v>
      </c>
      <c r="O9" t="s">
        <v>74</v>
      </c>
      <c r="P9" t="s">
        <v>74</v>
      </c>
      <c r="Q9" t="s">
        <v>74</v>
      </c>
      <c r="R9" t="s">
        <v>74</v>
      </c>
      <c r="S9" t="s">
        <v>74</v>
      </c>
      <c r="T9" t="s">
        <v>278</v>
      </c>
      <c r="U9" t="s">
        <v>74</v>
      </c>
      <c r="V9" t="s">
        <v>279</v>
      </c>
      <c r="W9" t="s">
        <v>280</v>
      </c>
      <c r="X9" t="s">
        <v>281</v>
      </c>
      <c r="Y9" t="s">
        <v>282</v>
      </c>
      <c r="Z9" t="s">
        <v>283</v>
      </c>
      <c r="AA9" t="s">
        <v>74</v>
      </c>
      <c r="AB9" t="s">
        <v>284</v>
      </c>
      <c r="AC9" t="s">
        <v>285</v>
      </c>
      <c r="AD9" t="s">
        <v>286</v>
      </c>
      <c r="AE9" t="s">
        <v>287</v>
      </c>
      <c r="AF9" t="s">
        <v>74</v>
      </c>
      <c r="AG9">
        <v>33</v>
      </c>
      <c r="AH9">
        <v>0</v>
      </c>
      <c r="AI9">
        <v>0</v>
      </c>
      <c r="AJ9">
        <v>0</v>
      </c>
      <c r="AK9">
        <v>0</v>
      </c>
      <c r="AL9" t="s">
        <v>288</v>
      </c>
      <c r="AM9" t="s">
        <v>289</v>
      </c>
      <c r="AN9" t="s">
        <v>290</v>
      </c>
      <c r="AO9" t="s">
        <v>74</v>
      </c>
      <c r="AP9" t="s">
        <v>291</v>
      </c>
      <c r="AQ9" t="s">
        <v>74</v>
      </c>
      <c r="AR9" t="s">
        <v>292</v>
      </c>
      <c r="AS9" t="s">
        <v>293</v>
      </c>
      <c r="AT9" t="s">
        <v>294</v>
      </c>
      <c r="AU9">
        <v>2024</v>
      </c>
      <c r="AV9">
        <v>4</v>
      </c>
      <c r="AW9">
        <v>2</v>
      </c>
      <c r="AX9" t="s">
        <v>74</v>
      </c>
      <c r="AY9" t="s">
        <v>74</v>
      </c>
      <c r="AZ9" t="s">
        <v>74</v>
      </c>
      <c r="BA9" t="s">
        <v>74</v>
      </c>
      <c r="BB9" t="s">
        <v>74</v>
      </c>
      <c r="BC9" t="s">
        <v>74</v>
      </c>
      <c r="BD9">
        <v>24001</v>
      </c>
      <c r="BE9" t="s">
        <v>295</v>
      </c>
      <c r="BF9" t="str">
        <f>HYPERLINK("http://dx.doi.org/10.1088/2634-4386/ad3a96","http://dx.doi.org/10.1088/2634-4386/ad3a96")</f>
        <v>http://dx.doi.org/10.1088/2634-4386/ad3a96</v>
      </c>
      <c r="BG9" t="s">
        <v>74</v>
      </c>
      <c r="BH9" t="s">
        <v>74</v>
      </c>
      <c r="BI9">
        <v>10</v>
      </c>
      <c r="BJ9" t="s">
        <v>296</v>
      </c>
      <c r="BK9" t="s">
        <v>130</v>
      </c>
      <c r="BL9" t="s">
        <v>297</v>
      </c>
      <c r="BM9" t="s">
        <v>298</v>
      </c>
      <c r="BN9" t="s">
        <v>74</v>
      </c>
      <c r="BO9" t="s">
        <v>133</v>
      </c>
      <c r="BP9" t="s">
        <v>74</v>
      </c>
      <c r="BQ9" t="s">
        <v>74</v>
      </c>
      <c r="BR9" t="s">
        <v>104</v>
      </c>
      <c r="BS9" t="s">
        <v>299</v>
      </c>
      <c r="BT9" t="str">
        <f>HYPERLINK("https%3A%2F%2Fwww.webofscience.com%2Fwos%2Fwoscc%2Ffull-record%2FWOS:001201274500001","View Full Record in Web of Science")</f>
        <v>View Full Record in Web of Science</v>
      </c>
    </row>
    <row r="10" spans="1:72" x14ac:dyDescent="0.25">
      <c r="A10" t="s">
        <v>72</v>
      </c>
      <c r="B10" t="s">
        <v>300</v>
      </c>
      <c r="C10" t="s">
        <v>74</v>
      </c>
      <c r="D10" t="s">
        <v>74</v>
      </c>
      <c r="E10" t="s">
        <v>74</v>
      </c>
      <c r="F10" t="s">
        <v>301</v>
      </c>
      <c r="G10" t="s">
        <v>74</v>
      </c>
      <c r="H10" t="s">
        <v>74</v>
      </c>
      <c r="I10" t="s">
        <v>302</v>
      </c>
      <c r="J10" t="s">
        <v>200</v>
      </c>
      <c r="K10" t="s">
        <v>74</v>
      </c>
      <c r="L10" t="s">
        <v>74</v>
      </c>
      <c r="M10" t="s">
        <v>78</v>
      </c>
      <c r="N10" t="s">
        <v>79</v>
      </c>
      <c r="O10" t="s">
        <v>74</v>
      </c>
      <c r="P10" t="s">
        <v>74</v>
      </c>
      <c r="Q10" t="s">
        <v>74</v>
      </c>
      <c r="R10" t="s">
        <v>74</v>
      </c>
      <c r="S10" t="s">
        <v>74</v>
      </c>
      <c r="T10" t="s">
        <v>303</v>
      </c>
      <c r="U10" t="s">
        <v>304</v>
      </c>
      <c r="V10" t="s">
        <v>305</v>
      </c>
      <c r="W10" t="s">
        <v>306</v>
      </c>
      <c r="X10" t="s">
        <v>307</v>
      </c>
      <c r="Y10" t="s">
        <v>308</v>
      </c>
      <c r="Z10" t="s">
        <v>309</v>
      </c>
      <c r="AA10" t="s">
        <v>310</v>
      </c>
      <c r="AB10" t="s">
        <v>311</v>
      </c>
      <c r="AC10" t="s">
        <v>312</v>
      </c>
      <c r="AD10" t="s">
        <v>313</v>
      </c>
      <c r="AE10" t="s">
        <v>314</v>
      </c>
      <c r="AF10" t="s">
        <v>74</v>
      </c>
      <c r="AG10">
        <v>40</v>
      </c>
      <c r="AH10">
        <v>39</v>
      </c>
      <c r="AI10">
        <v>40</v>
      </c>
      <c r="AJ10">
        <v>13</v>
      </c>
      <c r="AK10">
        <v>119</v>
      </c>
      <c r="AL10" t="s">
        <v>150</v>
      </c>
      <c r="AM10" t="s">
        <v>151</v>
      </c>
      <c r="AN10" t="s">
        <v>152</v>
      </c>
      <c r="AO10" t="s">
        <v>213</v>
      </c>
      <c r="AP10" t="s">
        <v>214</v>
      </c>
      <c r="AQ10" t="s">
        <v>74</v>
      </c>
      <c r="AR10" t="s">
        <v>215</v>
      </c>
      <c r="AS10" t="s">
        <v>216</v>
      </c>
      <c r="AT10" t="s">
        <v>315</v>
      </c>
      <c r="AU10">
        <v>2022</v>
      </c>
      <c r="AV10">
        <v>34</v>
      </c>
      <c r="AW10">
        <v>20</v>
      </c>
      <c r="AX10" t="s">
        <v>74</v>
      </c>
      <c r="AY10" t="s">
        <v>74</v>
      </c>
      <c r="AZ10" t="s">
        <v>74</v>
      </c>
      <c r="BA10" t="s">
        <v>74</v>
      </c>
      <c r="BB10" t="s">
        <v>74</v>
      </c>
      <c r="BC10" t="s">
        <v>74</v>
      </c>
      <c r="BD10">
        <v>2200393</v>
      </c>
      <c r="BE10" t="s">
        <v>316</v>
      </c>
      <c r="BF10" t="str">
        <f>HYPERLINK("http://dx.doi.org/10.1002/adma.202200393","http://dx.doi.org/10.1002/adma.202200393")</f>
        <v>http://dx.doi.org/10.1002/adma.202200393</v>
      </c>
      <c r="BG10" t="s">
        <v>74</v>
      </c>
      <c r="BH10" t="s">
        <v>317</v>
      </c>
      <c r="BI10">
        <v>8</v>
      </c>
      <c r="BJ10" t="s">
        <v>160</v>
      </c>
      <c r="BK10" t="s">
        <v>100</v>
      </c>
      <c r="BL10" t="s">
        <v>161</v>
      </c>
      <c r="BM10" t="s">
        <v>318</v>
      </c>
      <c r="BN10">
        <v>35334499</v>
      </c>
      <c r="BO10" t="s">
        <v>319</v>
      </c>
      <c r="BP10" t="s">
        <v>74</v>
      </c>
      <c r="BQ10" t="s">
        <v>74</v>
      </c>
      <c r="BR10" t="s">
        <v>104</v>
      </c>
      <c r="BS10" t="s">
        <v>320</v>
      </c>
      <c r="BT10" t="str">
        <f>HYPERLINK("https%3A%2F%2Fwww.webofscience.com%2Fwos%2Fwoscc%2Ffull-record%2FWOS:000783022000001","View Full Record in Web of Science")</f>
        <v>View Full Record in Web of Science</v>
      </c>
    </row>
    <row r="11" spans="1:72" x14ac:dyDescent="0.25">
      <c r="A11" t="s">
        <v>72</v>
      </c>
      <c r="B11" t="s">
        <v>321</v>
      </c>
      <c r="C11" t="s">
        <v>74</v>
      </c>
      <c r="D11" t="s">
        <v>74</v>
      </c>
      <c r="E11" t="s">
        <v>74</v>
      </c>
      <c r="F11" t="s">
        <v>322</v>
      </c>
      <c r="G11" t="s">
        <v>74</v>
      </c>
      <c r="H11" t="s">
        <v>74</v>
      </c>
      <c r="I11" t="s">
        <v>323</v>
      </c>
      <c r="J11" t="s">
        <v>168</v>
      </c>
      <c r="K11" t="s">
        <v>74</v>
      </c>
      <c r="L11" t="s">
        <v>74</v>
      </c>
      <c r="M11" t="s">
        <v>78</v>
      </c>
      <c r="N11" t="s">
        <v>79</v>
      </c>
      <c r="O11" t="s">
        <v>74</v>
      </c>
      <c r="P11" t="s">
        <v>74</v>
      </c>
      <c r="Q11" t="s">
        <v>74</v>
      </c>
      <c r="R11" t="s">
        <v>74</v>
      </c>
      <c r="S11" t="s">
        <v>74</v>
      </c>
      <c r="T11" t="s">
        <v>324</v>
      </c>
      <c r="U11" t="s">
        <v>325</v>
      </c>
      <c r="V11" t="s">
        <v>326</v>
      </c>
      <c r="W11" t="s">
        <v>327</v>
      </c>
      <c r="X11" t="s">
        <v>328</v>
      </c>
      <c r="Y11" t="s">
        <v>329</v>
      </c>
      <c r="Z11" t="s">
        <v>330</v>
      </c>
      <c r="AA11" t="s">
        <v>74</v>
      </c>
      <c r="AB11" t="s">
        <v>331</v>
      </c>
      <c r="AC11" t="s">
        <v>332</v>
      </c>
      <c r="AD11" t="s">
        <v>333</v>
      </c>
      <c r="AE11" t="s">
        <v>334</v>
      </c>
      <c r="AF11" t="s">
        <v>74</v>
      </c>
      <c r="AG11">
        <v>53</v>
      </c>
      <c r="AH11">
        <v>0</v>
      </c>
      <c r="AI11">
        <v>0</v>
      </c>
      <c r="AJ11">
        <v>15</v>
      </c>
      <c r="AK11">
        <v>15</v>
      </c>
      <c r="AL11" t="s">
        <v>182</v>
      </c>
      <c r="AM11" t="s">
        <v>183</v>
      </c>
      <c r="AN11" t="s">
        <v>184</v>
      </c>
      <c r="AO11" t="s">
        <v>74</v>
      </c>
      <c r="AP11" t="s">
        <v>185</v>
      </c>
      <c r="AQ11" t="s">
        <v>74</v>
      </c>
      <c r="AR11" t="s">
        <v>186</v>
      </c>
      <c r="AS11" t="s">
        <v>187</v>
      </c>
      <c r="AT11" t="s">
        <v>268</v>
      </c>
      <c r="AU11">
        <v>2024</v>
      </c>
      <c r="AV11">
        <v>11</v>
      </c>
      <c r="AW11">
        <v>29</v>
      </c>
      <c r="AX11" t="s">
        <v>74</v>
      </c>
      <c r="AY11" t="s">
        <v>74</v>
      </c>
      <c r="AZ11" t="s">
        <v>74</v>
      </c>
      <c r="BA11" t="s">
        <v>74</v>
      </c>
      <c r="BB11" t="s">
        <v>74</v>
      </c>
      <c r="BC11" t="s">
        <v>74</v>
      </c>
      <c r="BD11" t="s">
        <v>74</v>
      </c>
      <c r="BE11" t="s">
        <v>335</v>
      </c>
      <c r="BF11" t="str">
        <f>HYPERLINK("http://dx.doi.org/10.1002/advs.202400872","http://dx.doi.org/10.1002/advs.202400872")</f>
        <v>http://dx.doi.org/10.1002/advs.202400872</v>
      </c>
      <c r="BG11" t="s">
        <v>74</v>
      </c>
      <c r="BH11" t="s">
        <v>159</v>
      </c>
      <c r="BI11">
        <v>9</v>
      </c>
      <c r="BJ11" t="s">
        <v>192</v>
      </c>
      <c r="BK11" t="s">
        <v>100</v>
      </c>
      <c r="BL11" t="s">
        <v>193</v>
      </c>
      <c r="BM11" t="s">
        <v>336</v>
      </c>
      <c r="BN11">
        <v>38810112</v>
      </c>
      <c r="BO11" t="s">
        <v>133</v>
      </c>
      <c r="BP11" t="s">
        <v>74</v>
      </c>
      <c r="BQ11" t="s">
        <v>74</v>
      </c>
      <c r="BR11" t="s">
        <v>104</v>
      </c>
      <c r="BS11" t="s">
        <v>337</v>
      </c>
      <c r="BT11" t="str">
        <f>HYPERLINK("https%3A%2F%2Fwww.webofscience.com%2Fwos%2Fwoscc%2Ffull-record%2FWOS:001234718900001","View Full Record in Web of Science")</f>
        <v>View Full Record in Web of Science</v>
      </c>
    </row>
    <row r="12" spans="1:72" x14ac:dyDescent="0.25">
      <c r="A12" t="s">
        <v>72</v>
      </c>
      <c r="B12" t="s">
        <v>338</v>
      </c>
      <c r="C12" t="s">
        <v>74</v>
      </c>
      <c r="D12" t="s">
        <v>74</v>
      </c>
      <c r="E12" t="s">
        <v>74</v>
      </c>
      <c r="F12" t="s">
        <v>339</v>
      </c>
      <c r="G12" t="s">
        <v>74</v>
      </c>
      <c r="H12" t="s">
        <v>74</v>
      </c>
      <c r="I12" t="s">
        <v>340</v>
      </c>
      <c r="J12" t="s">
        <v>341</v>
      </c>
      <c r="K12" t="s">
        <v>74</v>
      </c>
      <c r="L12" t="s">
        <v>74</v>
      </c>
      <c r="M12" t="s">
        <v>78</v>
      </c>
      <c r="N12" t="s">
        <v>79</v>
      </c>
      <c r="O12" t="s">
        <v>74</v>
      </c>
      <c r="P12" t="s">
        <v>74</v>
      </c>
      <c r="Q12" t="s">
        <v>74</v>
      </c>
      <c r="R12" t="s">
        <v>74</v>
      </c>
      <c r="S12" t="s">
        <v>74</v>
      </c>
      <c r="T12" t="s">
        <v>342</v>
      </c>
      <c r="U12" t="s">
        <v>343</v>
      </c>
      <c r="V12" t="s">
        <v>344</v>
      </c>
      <c r="W12" t="s">
        <v>345</v>
      </c>
      <c r="X12" t="s">
        <v>346</v>
      </c>
      <c r="Y12" t="s">
        <v>347</v>
      </c>
      <c r="Z12" t="s">
        <v>348</v>
      </c>
      <c r="AA12" t="s">
        <v>349</v>
      </c>
      <c r="AB12" t="s">
        <v>350</v>
      </c>
      <c r="AC12" t="s">
        <v>351</v>
      </c>
      <c r="AD12" t="s">
        <v>352</v>
      </c>
      <c r="AE12" t="s">
        <v>353</v>
      </c>
      <c r="AF12" t="s">
        <v>74</v>
      </c>
      <c r="AG12">
        <v>38</v>
      </c>
      <c r="AH12">
        <v>13</v>
      </c>
      <c r="AI12">
        <v>14</v>
      </c>
      <c r="AJ12">
        <v>4</v>
      </c>
      <c r="AK12">
        <v>50</v>
      </c>
      <c r="AL12" t="s">
        <v>182</v>
      </c>
      <c r="AM12" t="s">
        <v>183</v>
      </c>
      <c r="AN12" t="s">
        <v>184</v>
      </c>
      <c r="AO12" t="s">
        <v>354</v>
      </c>
      <c r="AP12" t="s">
        <v>74</v>
      </c>
      <c r="AQ12" t="s">
        <v>74</v>
      </c>
      <c r="AR12" t="s">
        <v>355</v>
      </c>
      <c r="AS12" t="s">
        <v>356</v>
      </c>
      <c r="AT12" t="s">
        <v>357</v>
      </c>
      <c r="AU12">
        <v>2021</v>
      </c>
      <c r="AV12">
        <v>7</v>
      </c>
      <c r="AW12">
        <v>10</v>
      </c>
      <c r="AX12" t="s">
        <v>74</v>
      </c>
      <c r="AY12" t="s">
        <v>74</v>
      </c>
      <c r="AZ12" t="s">
        <v>74</v>
      </c>
      <c r="BA12" t="s">
        <v>74</v>
      </c>
      <c r="BB12" t="s">
        <v>74</v>
      </c>
      <c r="BC12" t="s">
        <v>74</v>
      </c>
      <c r="BD12">
        <v>2100086</v>
      </c>
      <c r="BE12" t="s">
        <v>358</v>
      </c>
      <c r="BF12" t="str">
        <f>HYPERLINK("http://dx.doi.org/10.1002/aelm.202100086","http://dx.doi.org/10.1002/aelm.202100086")</f>
        <v>http://dx.doi.org/10.1002/aelm.202100086</v>
      </c>
      <c r="BG12" t="s">
        <v>74</v>
      </c>
      <c r="BH12" t="s">
        <v>359</v>
      </c>
      <c r="BI12">
        <v>7</v>
      </c>
      <c r="BJ12" t="s">
        <v>360</v>
      </c>
      <c r="BK12" t="s">
        <v>100</v>
      </c>
      <c r="BL12" t="s">
        <v>361</v>
      </c>
      <c r="BM12" t="s">
        <v>362</v>
      </c>
      <c r="BN12" t="s">
        <v>74</v>
      </c>
      <c r="BO12" t="s">
        <v>319</v>
      </c>
      <c r="BP12" t="s">
        <v>74</v>
      </c>
      <c r="BQ12" t="s">
        <v>74</v>
      </c>
      <c r="BR12" t="s">
        <v>104</v>
      </c>
      <c r="BS12" t="s">
        <v>363</v>
      </c>
      <c r="BT12" t="str">
        <f>HYPERLINK("https%3A%2F%2Fwww.webofscience.com%2Fwos%2Fwoscc%2Ffull-record%2FWOS:000680061500001","View Full Record in Web of Science")</f>
        <v>View Full Record in Web of Science</v>
      </c>
    </row>
    <row r="13" spans="1:72" x14ac:dyDescent="0.25">
      <c r="A13" t="s">
        <v>72</v>
      </c>
      <c r="B13" t="s">
        <v>364</v>
      </c>
      <c r="C13" t="s">
        <v>74</v>
      </c>
      <c r="D13" t="s">
        <v>74</v>
      </c>
      <c r="E13" t="s">
        <v>74</v>
      </c>
      <c r="F13" t="s">
        <v>365</v>
      </c>
      <c r="G13" t="s">
        <v>74</v>
      </c>
      <c r="H13" t="s">
        <v>74</v>
      </c>
      <c r="I13" t="s">
        <v>366</v>
      </c>
      <c r="J13" t="s">
        <v>367</v>
      </c>
      <c r="K13" t="s">
        <v>74</v>
      </c>
      <c r="L13" t="s">
        <v>74</v>
      </c>
      <c r="M13" t="s">
        <v>78</v>
      </c>
      <c r="N13" t="s">
        <v>169</v>
      </c>
      <c r="O13" t="s">
        <v>74</v>
      </c>
      <c r="P13" t="s">
        <v>74</v>
      </c>
      <c r="Q13" t="s">
        <v>74</v>
      </c>
      <c r="R13" t="s">
        <v>74</v>
      </c>
      <c r="S13" t="s">
        <v>74</v>
      </c>
      <c r="T13" t="s">
        <v>368</v>
      </c>
      <c r="U13" t="s">
        <v>369</v>
      </c>
      <c r="V13" t="s">
        <v>370</v>
      </c>
      <c r="W13" t="s">
        <v>371</v>
      </c>
      <c r="X13" t="s">
        <v>372</v>
      </c>
      <c r="Y13" t="s">
        <v>373</v>
      </c>
      <c r="Z13" t="s">
        <v>374</v>
      </c>
      <c r="AA13" t="s">
        <v>375</v>
      </c>
      <c r="AB13" t="s">
        <v>376</v>
      </c>
      <c r="AC13" t="s">
        <v>377</v>
      </c>
      <c r="AD13" t="s">
        <v>378</v>
      </c>
      <c r="AE13" t="s">
        <v>379</v>
      </c>
      <c r="AF13" t="s">
        <v>74</v>
      </c>
      <c r="AG13">
        <v>145</v>
      </c>
      <c r="AH13">
        <v>78</v>
      </c>
      <c r="AI13">
        <v>83</v>
      </c>
      <c r="AJ13">
        <v>79</v>
      </c>
      <c r="AK13">
        <v>502</v>
      </c>
      <c r="AL13" t="s">
        <v>182</v>
      </c>
      <c r="AM13" t="s">
        <v>183</v>
      </c>
      <c r="AN13" t="s">
        <v>184</v>
      </c>
      <c r="AO13" t="s">
        <v>380</v>
      </c>
      <c r="AP13" t="s">
        <v>74</v>
      </c>
      <c r="AQ13" t="s">
        <v>74</v>
      </c>
      <c r="AR13" t="s">
        <v>381</v>
      </c>
      <c r="AS13" t="s">
        <v>382</v>
      </c>
      <c r="AT13" t="s">
        <v>383</v>
      </c>
      <c r="AU13">
        <v>2022</v>
      </c>
      <c r="AV13">
        <v>9</v>
      </c>
      <c r="AW13">
        <v>6</v>
      </c>
      <c r="AX13" t="s">
        <v>74</v>
      </c>
      <c r="AY13" t="s">
        <v>74</v>
      </c>
      <c r="AZ13" t="s">
        <v>74</v>
      </c>
      <c r="BA13" t="s">
        <v>74</v>
      </c>
      <c r="BB13" t="s">
        <v>74</v>
      </c>
      <c r="BC13" t="s">
        <v>74</v>
      </c>
      <c r="BD13">
        <v>2102039</v>
      </c>
      <c r="BE13" t="s">
        <v>384</v>
      </c>
      <c r="BF13" t="str">
        <f>HYPERLINK("http://dx.doi.org/10.1002/admi.202102039","http://dx.doi.org/10.1002/admi.202102039")</f>
        <v>http://dx.doi.org/10.1002/admi.202102039</v>
      </c>
      <c r="BG13" t="s">
        <v>74</v>
      </c>
      <c r="BH13" t="s">
        <v>385</v>
      </c>
      <c r="BI13">
        <v>23</v>
      </c>
      <c r="BJ13" t="s">
        <v>386</v>
      </c>
      <c r="BK13" t="s">
        <v>100</v>
      </c>
      <c r="BL13" t="s">
        <v>387</v>
      </c>
      <c r="BM13" t="s">
        <v>388</v>
      </c>
      <c r="BN13" t="s">
        <v>74</v>
      </c>
      <c r="BO13" t="s">
        <v>74</v>
      </c>
      <c r="BP13" t="s">
        <v>74</v>
      </c>
      <c r="BQ13" t="s">
        <v>74</v>
      </c>
      <c r="BR13" t="s">
        <v>104</v>
      </c>
      <c r="BS13" t="s">
        <v>389</v>
      </c>
      <c r="BT13" t="str">
        <f>HYPERLINK("https%3A%2F%2Fwww.webofscience.com%2Fwos%2Fwoscc%2Ffull-record%2FWOS:000747555700001","View Full Record in Web of Science")</f>
        <v>View Full Record in Web of Science</v>
      </c>
    </row>
    <row r="14" spans="1:72" x14ac:dyDescent="0.25">
      <c r="A14" t="s">
        <v>72</v>
      </c>
      <c r="B14" t="s">
        <v>390</v>
      </c>
      <c r="C14" t="s">
        <v>74</v>
      </c>
      <c r="D14" t="s">
        <v>74</v>
      </c>
      <c r="E14" t="s">
        <v>74</v>
      </c>
      <c r="F14" t="s">
        <v>391</v>
      </c>
      <c r="G14" t="s">
        <v>74</v>
      </c>
      <c r="H14" t="s">
        <v>74</v>
      </c>
      <c r="I14" t="s">
        <v>392</v>
      </c>
      <c r="J14" t="s">
        <v>393</v>
      </c>
      <c r="K14" t="s">
        <v>74</v>
      </c>
      <c r="L14" t="s">
        <v>74</v>
      </c>
      <c r="M14" t="s">
        <v>78</v>
      </c>
      <c r="N14" t="s">
        <v>79</v>
      </c>
      <c r="O14" t="s">
        <v>74</v>
      </c>
      <c r="P14" t="s">
        <v>74</v>
      </c>
      <c r="Q14" t="s">
        <v>74</v>
      </c>
      <c r="R14" t="s">
        <v>74</v>
      </c>
      <c r="S14" t="s">
        <v>74</v>
      </c>
      <c r="T14" t="s">
        <v>74</v>
      </c>
      <c r="U14" t="s">
        <v>74</v>
      </c>
      <c r="V14" t="s">
        <v>394</v>
      </c>
      <c r="W14" t="s">
        <v>395</v>
      </c>
      <c r="X14" t="s">
        <v>396</v>
      </c>
      <c r="Y14" t="s">
        <v>397</v>
      </c>
      <c r="Z14" t="s">
        <v>398</v>
      </c>
      <c r="AA14" t="s">
        <v>399</v>
      </c>
      <c r="AB14" t="s">
        <v>400</v>
      </c>
      <c r="AC14" t="s">
        <v>401</v>
      </c>
      <c r="AD14" t="s">
        <v>402</v>
      </c>
      <c r="AE14" t="s">
        <v>403</v>
      </c>
      <c r="AF14" t="s">
        <v>74</v>
      </c>
      <c r="AG14">
        <v>72</v>
      </c>
      <c r="AH14">
        <v>13</v>
      </c>
      <c r="AI14">
        <v>13</v>
      </c>
      <c r="AJ14">
        <v>22</v>
      </c>
      <c r="AK14">
        <v>69</v>
      </c>
      <c r="AL14" t="s">
        <v>120</v>
      </c>
      <c r="AM14" t="s">
        <v>121</v>
      </c>
      <c r="AN14" t="s">
        <v>122</v>
      </c>
      <c r="AO14" t="s">
        <v>404</v>
      </c>
      <c r="AP14" t="s">
        <v>405</v>
      </c>
      <c r="AQ14" t="s">
        <v>74</v>
      </c>
      <c r="AR14" t="s">
        <v>406</v>
      </c>
      <c r="AS14" t="s">
        <v>407</v>
      </c>
      <c r="AT14" t="s">
        <v>408</v>
      </c>
      <c r="AU14">
        <v>2023</v>
      </c>
      <c r="AV14">
        <v>10</v>
      </c>
      <c r="AW14">
        <v>10</v>
      </c>
      <c r="AX14" t="s">
        <v>74</v>
      </c>
      <c r="AY14" t="s">
        <v>74</v>
      </c>
      <c r="AZ14" t="s">
        <v>74</v>
      </c>
      <c r="BA14" t="s">
        <v>74</v>
      </c>
      <c r="BB14">
        <v>4213</v>
      </c>
      <c r="BC14">
        <v>4223</v>
      </c>
      <c r="BD14" t="s">
        <v>74</v>
      </c>
      <c r="BE14" t="s">
        <v>409</v>
      </c>
      <c r="BF14" t="str">
        <f>HYPERLINK("http://dx.doi.org/10.1039/d3mh00858d","http://dx.doi.org/10.1039/d3mh00858d")</f>
        <v>http://dx.doi.org/10.1039/d3mh00858d</v>
      </c>
      <c r="BG14" t="s">
        <v>74</v>
      </c>
      <c r="BH14" t="s">
        <v>410</v>
      </c>
      <c r="BI14">
        <v>11</v>
      </c>
      <c r="BJ14" t="s">
        <v>386</v>
      </c>
      <c r="BK14" t="s">
        <v>100</v>
      </c>
      <c r="BL14" t="s">
        <v>387</v>
      </c>
      <c r="BM14" t="s">
        <v>411</v>
      </c>
      <c r="BN14">
        <v>37477499</v>
      </c>
      <c r="BO14" t="s">
        <v>319</v>
      </c>
      <c r="BP14" t="s">
        <v>74</v>
      </c>
      <c r="BQ14" t="s">
        <v>74</v>
      </c>
      <c r="BR14" t="s">
        <v>104</v>
      </c>
      <c r="BS14" t="s">
        <v>412</v>
      </c>
      <c r="BT14" t="str">
        <f>HYPERLINK("https%3A%2F%2Fwww.webofscience.com%2Fwos%2Fwoscc%2Ffull-record%2FWOS:001033204300001","View Full Record in Web of Science")</f>
        <v>View Full Record in Web of Science</v>
      </c>
    </row>
    <row r="15" spans="1:72" x14ac:dyDescent="0.25">
      <c r="A15" t="s">
        <v>72</v>
      </c>
      <c r="B15" t="s">
        <v>413</v>
      </c>
      <c r="C15" t="s">
        <v>74</v>
      </c>
      <c r="D15" t="s">
        <v>74</v>
      </c>
      <c r="E15" t="s">
        <v>74</v>
      </c>
      <c r="F15" t="s">
        <v>414</v>
      </c>
      <c r="G15" t="s">
        <v>74</v>
      </c>
      <c r="H15" t="s">
        <v>74</v>
      </c>
      <c r="I15" t="s">
        <v>415</v>
      </c>
      <c r="J15" t="s">
        <v>109</v>
      </c>
      <c r="K15" t="s">
        <v>74</v>
      </c>
      <c r="L15" t="s">
        <v>74</v>
      </c>
      <c r="M15" t="s">
        <v>78</v>
      </c>
      <c r="N15" t="s">
        <v>79</v>
      </c>
      <c r="O15" t="s">
        <v>74</v>
      </c>
      <c r="P15" t="s">
        <v>74</v>
      </c>
      <c r="Q15" t="s">
        <v>74</v>
      </c>
      <c r="R15" t="s">
        <v>74</v>
      </c>
      <c r="S15" t="s">
        <v>74</v>
      </c>
      <c r="T15" t="s">
        <v>74</v>
      </c>
      <c r="U15" t="s">
        <v>416</v>
      </c>
      <c r="V15" t="s">
        <v>417</v>
      </c>
      <c r="W15" t="s">
        <v>418</v>
      </c>
      <c r="X15" t="s">
        <v>419</v>
      </c>
      <c r="Y15" t="s">
        <v>420</v>
      </c>
      <c r="Z15" t="s">
        <v>421</v>
      </c>
      <c r="AA15" t="s">
        <v>422</v>
      </c>
      <c r="AB15" t="s">
        <v>423</v>
      </c>
      <c r="AC15" t="s">
        <v>424</v>
      </c>
      <c r="AD15" t="s">
        <v>425</v>
      </c>
      <c r="AE15" t="s">
        <v>426</v>
      </c>
      <c r="AF15" t="s">
        <v>74</v>
      </c>
      <c r="AG15">
        <v>58</v>
      </c>
      <c r="AH15">
        <v>10</v>
      </c>
      <c r="AI15">
        <v>10</v>
      </c>
      <c r="AJ15">
        <v>2</v>
      </c>
      <c r="AK15">
        <v>25</v>
      </c>
      <c r="AL15" t="s">
        <v>120</v>
      </c>
      <c r="AM15" t="s">
        <v>121</v>
      </c>
      <c r="AN15" t="s">
        <v>122</v>
      </c>
      <c r="AO15" t="s">
        <v>74</v>
      </c>
      <c r="AP15" t="s">
        <v>123</v>
      </c>
      <c r="AQ15" t="s">
        <v>74</v>
      </c>
      <c r="AR15" t="s">
        <v>124</v>
      </c>
      <c r="AS15" t="s">
        <v>125</v>
      </c>
      <c r="AT15" t="s">
        <v>427</v>
      </c>
      <c r="AU15">
        <v>2022</v>
      </c>
      <c r="AV15">
        <v>3</v>
      </c>
      <c r="AW15">
        <v>6</v>
      </c>
      <c r="AX15" t="s">
        <v>74</v>
      </c>
      <c r="AY15" t="s">
        <v>74</v>
      </c>
      <c r="AZ15" t="s">
        <v>74</v>
      </c>
      <c r="BA15" t="s">
        <v>74</v>
      </c>
      <c r="BB15">
        <v>2827</v>
      </c>
      <c r="BC15">
        <v>2837</v>
      </c>
      <c r="BD15" t="s">
        <v>74</v>
      </c>
      <c r="BE15" t="s">
        <v>428</v>
      </c>
      <c r="BF15" t="str">
        <f>HYPERLINK("http://dx.doi.org/10.1039/d1ma01078f","http://dx.doi.org/10.1039/d1ma01078f")</f>
        <v>http://dx.doi.org/10.1039/d1ma01078f</v>
      </c>
      <c r="BG15" t="s">
        <v>74</v>
      </c>
      <c r="BH15" t="s">
        <v>429</v>
      </c>
      <c r="BI15">
        <v>11</v>
      </c>
      <c r="BJ15" t="s">
        <v>129</v>
      </c>
      <c r="BK15" t="s">
        <v>130</v>
      </c>
      <c r="BL15" t="s">
        <v>131</v>
      </c>
      <c r="BM15" t="s">
        <v>430</v>
      </c>
      <c r="BN15" t="s">
        <v>74</v>
      </c>
      <c r="BO15" t="s">
        <v>133</v>
      </c>
      <c r="BP15" t="s">
        <v>74</v>
      </c>
      <c r="BQ15" t="s">
        <v>74</v>
      </c>
      <c r="BR15" t="s">
        <v>104</v>
      </c>
      <c r="BS15" t="s">
        <v>431</v>
      </c>
      <c r="BT15" t="str">
        <f>HYPERLINK("https%3A%2F%2Fwww.webofscience.com%2Fwos%2Fwoscc%2Ffull-record%2FWOS:000759693500001","View Full Record in Web of Science")</f>
        <v>View Full Record in Web of Science</v>
      </c>
    </row>
    <row r="16" spans="1:72" x14ac:dyDescent="0.25">
      <c r="A16" t="s">
        <v>72</v>
      </c>
      <c r="B16" t="s">
        <v>432</v>
      </c>
      <c r="C16" t="s">
        <v>74</v>
      </c>
      <c r="D16" t="s">
        <v>74</v>
      </c>
      <c r="E16" t="s">
        <v>74</v>
      </c>
      <c r="F16" t="s">
        <v>433</v>
      </c>
      <c r="G16" t="s">
        <v>74</v>
      </c>
      <c r="H16" t="s">
        <v>74</v>
      </c>
      <c r="I16" t="s">
        <v>434</v>
      </c>
      <c r="J16" t="s">
        <v>138</v>
      </c>
      <c r="K16" t="s">
        <v>74</v>
      </c>
      <c r="L16" t="s">
        <v>74</v>
      </c>
      <c r="M16" t="s">
        <v>78</v>
      </c>
      <c r="N16" t="s">
        <v>79</v>
      </c>
      <c r="O16" t="s">
        <v>74</v>
      </c>
      <c r="P16" t="s">
        <v>74</v>
      </c>
      <c r="Q16" t="s">
        <v>74</v>
      </c>
      <c r="R16" t="s">
        <v>74</v>
      </c>
      <c r="S16" t="s">
        <v>74</v>
      </c>
      <c r="T16" t="s">
        <v>435</v>
      </c>
      <c r="U16" t="s">
        <v>436</v>
      </c>
      <c r="V16" t="s">
        <v>437</v>
      </c>
      <c r="W16" t="s">
        <v>438</v>
      </c>
      <c r="X16" t="s">
        <v>439</v>
      </c>
      <c r="Y16" t="s">
        <v>440</v>
      </c>
      <c r="Z16" t="s">
        <v>441</v>
      </c>
      <c r="AA16" t="s">
        <v>442</v>
      </c>
      <c r="AB16" t="s">
        <v>443</v>
      </c>
      <c r="AC16" t="s">
        <v>444</v>
      </c>
      <c r="AD16" t="s">
        <v>445</v>
      </c>
      <c r="AE16" t="s">
        <v>446</v>
      </c>
      <c r="AF16" t="s">
        <v>74</v>
      </c>
      <c r="AG16">
        <v>62</v>
      </c>
      <c r="AH16">
        <v>36</v>
      </c>
      <c r="AI16">
        <v>41</v>
      </c>
      <c r="AJ16">
        <v>9</v>
      </c>
      <c r="AK16">
        <v>123</v>
      </c>
      <c r="AL16" t="s">
        <v>150</v>
      </c>
      <c r="AM16" t="s">
        <v>151</v>
      </c>
      <c r="AN16" t="s">
        <v>152</v>
      </c>
      <c r="AO16" t="s">
        <v>153</v>
      </c>
      <c r="AP16" t="s">
        <v>154</v>
      </c>
      <c r="AQ16" t="s">
        <v>74</v>
      </c>
      <c r="AR16" t="s">
        <v>155</v>
      </c>
      <c r="AS16" t="s">
        <v>156</v>
      </c>
      <c r="AT16" t="s">
        <v>447</v>
      </c>
      <c r="AU16">
        <v>2021</v>
      </c>
      <c r="AV16">
        <v>31</v>
      </c>
      <c r="AW16">
        <v>47</v>
      </c>
      <c r="AX16" t="s">
        <v>74</v>
      </c>
      <c r="AY16" t="s">
        <v>74</v>
      </c>
      <c r="AZ16" t="s">
        <v>74</v>
      </c>
      <c r="BA16" t="s">
        <v>74</v>
      </c>
      <c r="BB16" t="s">
        <v>74</v>
      </c>
      <c r="BC16" t="s">
        <v>74</v>
      </c>
      <c r="BD16">
        <v>2104301</v>
      </c>
      <c r="BE16" t="s">
        <v>448</v>
      </c>
      <c r="BF16" t="str">
        <f>HYPERLINK("http://dx.doi.org/10.1002/adfm.202104301","http://dx.doi.org/10.1002/adfm.202104301")</f>
        <v>http://dx.doi.org/10.1002/adfm.202104301</v>
      </c>
      <c r="BG16" t="s">
        <v>74</v>
      </c>
      <c r="BH16" t="s">
        <v>359</v>
      </c>
      <c r="BI16">
        <v>10</v>
      </c>
      <c r="BJ16" t="s">
        <v>160</v>
      </c>
      <c r="BK16" t="s">
        <v>100</v>
      </c>
      <c r="BL16" t="s">
        <v>161</v>
      </c>
      <c r="BM16" t="s">
        <v>449</v>
      </c>
      <c r="BN16" t="s">
        <v>74</v>
      </c>
      <c r="BO16" t="s">
        <v>74</v>
      </c>
      <c r="BP16" t="s">
        <v>74</v>
      </c>
      <c r="BQ16" t="s">
        <v>74</v>
      </c>
      <c r="BR16" t="s">
        <v>104</v>
      </c>
      <c r="BS16" t="s">
        <v>450</v>
      </c>
      <c r="BT16" t="str">
        <f>HYPERLINK("https%3A%2F%2Fwww.webofscience.com%2Fwos%2Fwoscc%2Ffull-record%2FWOS:000686926100001","View Full Record in Web of Science")</f>
        <v>View Full Record in Web of Science</v>
      </c>
    </row>
    <row r="17" spans="1:72" x14ac:dyDescent="0.25">
      <c r="A17" t="s">
        <v>72</v>
      </c>
      <c r="B17" t="s">
        <v>451</v>
      </c>
      <c r="C17" t="s">
        <v>74</v>
      </c>
      <c r="D17" t="s">
        <v>74</v>
      </c>
      <c r="E17" t="s">
        <v>74</v>
      </c>
      <c r="F17" t="s">
        <v>452</v>
      </c>
      <c r="G17" t="s">
        <v>74</v>
      </c>
      <c r="H17" t="s">
        <v>74</v>
      </c>
      <c r="I17" t="s">
        <v>453</v>
      </c>
      <c r="J17" t="s">
        <v>454</v>
      </c>
      <c r="K17" t="s">
        <v>74</v>
      </c>
      <c r="L17" t="s">
        <v>74</v>
      </c>
      <c r="M17" t="s">
        <v>78</v>
      </c>
      <c r="N17" t="s">
        <v>79</v>
      </c>
      <c r="O17" t="s">
        <v>74</v>
      </c>
      <c r="P17" t="s">
        <v>74</v>
      </c>
      <c r="Q17" t="s">
        <v>74</v>
      </c>
      <c r="R17" t="s">
        <v>74</v>
      </c>
      <c r="S17" t="s">
        <v>74</v>
      </c>
      <c r="T17" t="s">
        <v>455</v>
      </c>
      <c r="U17" t="s">
        <v>456</v>
      </c>
      <c r="V17" t="s">
        <v>457</v>
      </c>
      <c r="W17" t="s">
        <v>458</v>
      </c>
      <c r="X17" t="s">
        <v>459</v>
      </c>
      <c r="Y17" t="s">
        <v>460</v>
      </c>
      <c r="Z17" t="s">
        <v>461</v>
      </c>
      <c r="AA17" t="s">
        <v>462</v>
      </c>
      <c r="AB17" t="s">
        <v>463</v>
      </c>
      <c r="AC17" t="s">
        <v>464</v>
      </c>
      <c r="AD17" t="s">
        <v>465</v>
      </c>
      <c r="AE17" t="s">
        <v>466</v>
      </c>
      <c r="AF17" t="s">
        <v>74</v>
      </c>
      <c r="AG17">
        <v>48</v>
      </c>
      <c r="AH17">
        <v>16</v>
      </c>
      <c r="AI17">
        <v>19</v>
      </c>
      <c r="AJ17">
        <v>1</v>
      </c>
      <c r="AK17">
        <v>32</v>
      </c>
      <c r="AL17" t="s">
        <v>467</v>
      </c>
      <c r="AM17" t="s">
        <v>263</v>
      </c>
      <c r="AN17" t="s">
        <v>468</v>
      </c>
      <c r="AO17" t="s">
        <v>469</v>
      </c>
      <c r="AP17" t="s">
        <v>470</v>
      </c>
      <c r="AQ17" t="s">
        <v>74</v>
      </c>
      <c r="AR17" t="s">
        <v>471</v>
      </c>
      <c r="AS17" t="s">
        <v>472</v>
      </c>
      <c r="AT17" t="s">
        <v>473</v>
      </c>
      <c r="AU17">
        <v>2022</v>
      </c>
      <c r="AV17">
        <v>14</v>
      </c>
      <c r="AW17">
        <v>25</v>
      </c>
      <c r="AX17" t="s">
        <v>74</v>
      </c>
      <c r="AY17" t="s">
        <v>74</v>
      </c>
      <c r="AZ17" t="s">
        <v>74</v>
      </c>
      <c r="BA17" t="s">
        <v>74</v>
      </c>
      <c r="BB17">
        <v>29052</v>
      </c>
      <c r="BC17">
        <v>29060</v>
      </c>
      <c r="BD17" t="s">
        <v>74</v>
      </c>
      <c r="BE17" t="s">
        <v>474</v>
      </c>
      <c r="BF17" t="str">
        <f>HYPERLINK("http://dx.doi.org/10.1021/acsami.2c06169","http://dx.doi.org/10.1021/acsami.2c06169")</f>
        <v>http://dx.doi.org/10.1021/acsami.2c06169</v>
      </c>
      <c r="BG17" t="s">
        <v>74</v>
      </c>
      <c r="BH17" t="s">
        <v>475</v>
      </c>
      <c r="BI17">
        <v>9</v>
      </c>
      <c r="BJ17" t="s">
        <v>476</v>
      </c>
      <c r="BK17" t="s">
        <v>100</v>
      </c>
      <c r="BL17" t="s">
        <v>477</v>
      </c>
      <c r="BM17" t="s">
        <v>478</v>
      </c>
      <c r="BN17">
        <v>35696277</v>
      </c>
      <c r="BO17" t="s">
        <v>479</v>
      </c>
      <c r="BP17" t="s">
        <v>74</v>
      </c>
      <c r="BQ17" t="s">
        <v>74</v>
      </c>
      <c r="BR17" t="s">
        <v>104</v>
      </c>
      <c r="BS17" t="s">
        <v>480</v>
      </c>
      <c r="BT17" t="str">
        <f>HYPERLINK("https%3A%2F%2Fwww.webofscience.com%2Fwos%2Fwoscc%2Ffull-record%2FWOS:000820734000001","View Full Record in Web of Science")</f>
        <v>View Full Record in Web of Science</v>
      </c>
    </row>
    <row r="18" spans="1:72" x14ac:dyDescent="0.25">
      <c r="A18" t="s">
        <v>72</v>
      </c>
      <c r="B18" t="s">
        <v>481</v>
      </c>
      <c r="C18" t="s">
        <v>74</v>
      </c>
      <c r="D18" t="s">
        <v>74</v>
      </c>
      <c r="E18" t="s">
        <v>74</v>
      </c>
      <c r="F18" t="s">
        <v>482</v>
      </c>
      <c r="G18" t="s">
        <v>74</v>
      </c>
      <c r="H18" t="s">
        <v>74</v>
      </c>
      <c r="I18" t="s">
        <v>483</v>
      </c>
      <c r="J18" t="s">
        <v>77</v>
      </c>
      <c r="K18" t="s">
        <v>74</v>
      </c>
      <c r="L18" t="s">
        <v>74</v>
      </c>
      <c r="M18" t="s">
        <v>78</v>
      </c>
      <c r="N18" t="s">
        <v>79</v>
      </c>
      <c r="O18" t="s">
        <v>74</v>
      </c>
      <c r="P18" t="s">
        <v>74</v>
      </c>
      <c r="Q18" t="s">
        <v>74</v>
      </c>
      <c r="R18" t="s">
        <v>74</v>
      </c>
      <c r="S18" t="s">
        <v>74</v>
      </c>
      <c r="T18" t="s">
        <v>74</v>
      </c>
      <c r="U18" t="s">
        <v>484</v>
      </c>
      <c r="V18" t="s">
        <v>485</v>
      </c>
      <c r="W18" t="s">
        <v>486</v>
      </c>
      <c r="X18" t="s">
        <v>487</v>
      </c>
      <c r="Y18" t="s">
        <v>488</v>
      </c>
      <c r="Z18" t="s">
        <v>489</v>
      </c>
      <c r="AA18" t="s">
        <v>490</v>
      </c>
      <c r="AB18" t="s">
        <v>491</v>
      </c>
      <c r="AC18" t="s">
        <v>492</v>
      </c>
      <c r="AD18" t="s">
        <v>493</v>
      </c>
      <c r="AE18" t="s">
        <v>494</v>
      </c>
      <c r="AF18" t="s">
        <v>74</v>
      </c>
      <c r="AG18">
        <v>68</v>
      </c>
      <c r="AH18">
        <v>1</v>
      </c>
      <c r="AI18">
        <v>1</v>
      </c>
      <c r="AJ18">
        <v>3</v>
      </c>
      <c r="AK18">
        <v>3</v>
      </c>
      <c r="AL18" t="s">
        <v>91</v>
      </c>
      <c r="AM18" t="s">
        <v>92</v>
      </c>
      <c r="AN18" t="s">
        <v>93</v>
      </c>
      <c r="AO18" t="s">
        <v>74</v>
      </c>
      <c r="AP18" t="s">
        <v>94</v>
      </c>
      <c r="AQ18" t="s">
        <v>74</v>
      </c>
      <c r="AR18" t="s">
        <v>95</v>
      </c>
      <c r="AS18" t="s">
        <v>96</v>
      </c>
      <c r="AT18" t="s">
        <v>495</v>
      </c>
      <c r="AU18">
        <v>2024</v>
      </c>
      <c r="AV18">
        <v>15</v>
      </c>
      <c r="AW18">
        <v>1</v>
      </c>
      <c r="AX18" t="s">
        <v>74</v>
      </c>
      <c r="AY18" t="s">
        <v>74</v>
      </c>
      <c r="AZ18" t="s">
        <v>74</v>
      </c>
      <c r="BA18" t="s">
        <v>74</v>
      </c>
      <c r="BB18" t="s">
        <v>74</v>
      </c>
      <c r="BC18" t="s">
        <v>74</v>
      </c>
      <c r="BD18">
        <v>5350</v>
      </c>
      <c r="BE18" t="s">
        <v>496</v>
      </c>
      <c r="BF18" t="str">
        <f>HYPERLINK("http://dx.doi.org/10.1038/s41467-024-49668-1","http://dx.doi.org/10.1038/s41467-024-49668-1")</f>
        <v>http://dx.doi.org/10.1038/s41467-024-49668-1</v>
      </c>
      <c r="BG18" t="s">
        <v>74</v>
      </c>
      <c r="BH18" t="s">
        <v>74</v>
      </c>
      <c r="BI18">
        <v>16</v>
      </c>
      <c r="BJ18" t="s">
        <v>99</v>
      </c>
      <c r="BK18" t="s">
        <v>100</v>
      </c>
      <c r="BL18" t="s">
        <v>101</v>
      </c>
      <c r="BM18" t="s">
        <v>497</v>
      </c>
      <c r="BN18">
        <v>38914568</v>
      </c>
      <c r="BO18" t="s">
        <v>133</v>
      </c>
      <c r="BP18" t="s">
        <v>74</v>
      </c>
      <c r="BQ18" t="s">
        <v>74</v>
      </c>
      <c r="BR18" t="s">
        <v>104</v>
      </c>
      <c r="BS18" t="s">
        <v>498</v>
      </c>
      <c r="BT18" t="str">
        <f>HYPERLINK("https%3A%2F%2Fwww.webofscience.com%2Fwos%2Fwoscc%2Ffull-record%2FWOS:001253228800010","View Full Record in Web of Science")</f>
        <v>View Full Record in Web of Science</v>
      </c>
    </row>
    <row r="19" spans="1:72" x14ac:dyDescent="0.25">
      <c r="A19" t="s">
        <v>72</v>
      </c>
      <c r="B19" t="s">
        <v>499</v>
      </c>
      <c r="C19" t="s">
        <v>74</v>
      </c>
      <c r="D19" t="s">
        <v>74</v>
      </c>
      <c r="E19" t="s">
        <v>74</v>
      </c>
      <c r="F19" t="s">
        <v>500</v>
      </c>
      <c r="G19" t="s">
        <v>74</v>
      </c>
      <c r="H19" t="s">
        <v>74</v>
      </c>
      <c r="I19" t="s">
        <v>501</v>
      </c>
      <c r="J19" t="s">
        <v>200</v>
      </c>
      <c r="K19" t="s">
        <v>74</v>
      </c>
      <c r="L19" t="s">
        <v>74</v>
      </c>
      <c r="M19" t="s">
        <v>78</v>
      </c>
      <c r="N19" t="s">
        <v>79</v>
      </c>
      <c r="O19" t="s">
        <v>74</v>
      </c>
      <c r="P19" t="s">
        <v>74</v>
      </c>
      <c r="Q19" t="s">
        <v>74</v>
      </c>
      <c r="R19" t="s">
        <v>74</v>
      </c>
      <c r="S19" t="s">
        <v>74</v>
      </c>
      <c r="T19" t="s">
        <v>502</v>
      </c>
      <c r="U19" t="s">
        <v>503</v>
      </c>
      <c r="V19" t="s">
        <v>504</v>
      </c>
      <c r="W19" t="s">
        <v>505</v>
      </c>
      <c r="X19" t="s">
        <v>506</v>
      </c>
      <c r="Y19" t="s">
        <v>507</v>
      </c>
      <c r="Z19" t="s">
        <v>508</v>
      </c>
      <c r="AA19" t="s">
        <v>509</v>
      </c>
      <c r="AB19" t="s">
        <v>510</v>
      </c>
      <c r="AC19" t="s">
        <v>511</v>
      </c>
      <c r="AD19" t="s">
        <v>512</v>
      </c>
      <c r="AE19" t="s">
        <v>513</v>
      </c>
      <c r="AF19" t="s">
        <v>74</v>
      </c>
      <c r="AG19">
        <v>49</v>
      </c>
      <c r="AH19">
        <v>25</v>
      </c>
      <c r="AI19">
        <v>27</v>
      </c>
      <c r="AJ19">
        <v>22</v>
      </c>
      <c r="AK19">
        <v>191</v>
      </c>
      <c r="AL19" t="s">
        <v>150</v>
      </c>
      <c r="AM19" t="s">
        <v>151</v>
      </c>
      <c r="AN19" t="s">
        <v>152</v>
      </c>
      <c r="AO19" t="s">
        <v>213</v>
      </c>
      <c r="AP19" t="s">
        <v>214</v>
      </c>
      <c r="AQ19" t="s">
        <v>74</v>
      </c>
      <c r="AR19" t="s">
        <v>215</v>
      </c>
      <c r="AS19" t="s">
        <v>216</v>
      </c>
      <c r="AT19" t="s">
        <v>315</v>
      </c>
      <c r="AU19">
        <v>2022</v>
      </c>
      <c r="AV19">
        <v>34</v>
      </c>
      <c r="AW19">
        <v>21</v>
      </c>
      <c r="AX19" t="s">
        <v>74</v>
      </c>
      <c r="AY19" t="s">
        <v>74</v>
      </c>
      <c r="AZ19" t="s">
        <v>74</v>
      </c>
      <c r="BA19" t="s">
        <v>74</v>
      </c>
      <c r="BB19" t="s">
        <v>74</v>
      </c>
      <c r="BC19" t="s">
        <v>74</v>
      </c>
      <c r="BD19">
        <v>2110703</v>
      </c>
      <c r="BE19" t="s">
        <v>514</v>
      </c>
      <c r="BF19" t="str">
        <f>HYPERLINK("http://dx.doi.org/10.1002/adma.202110703","http://dx.doi.org/10.1002/adma.202110703")</f>
        <v>http://dx.doi.org/10.1002/adma.202110703</v>
      </c>
      <c r="BG19" t="s">
        <v>74</v>
      </c>
      <c r="BH19" t="s">
        <v>317</v>
      </c>
      <c r="BI19">
        <v>8</v>
      </c>
      <c r="BJ19" t="s">
        <v>160</v>
      </c>
      <c r="BK19" t="s">
        <v>100</v>
      </c>
      <c r="BL19" t="s">
        <v>161</v>
      </c>
      <c r="BM19" t="s">
        <v>515</v>
      </c>
      <c r="BN19">
        <v>35355340</v>
      </c>
      <c r="BO19" t="s">
        <v>163</v>
      </c>
      <c r="BP19" t="s">
        <v>74</v>
      </c>
      <c r="BQ19" t="s">
        <v>74</v>
      </c>
      <c r="BR19" t="s">
        <v>104</v>
      </c>
      <c r="BS19" t="s">
        <v>516</v>
      </c>
      <c r="BT19" t="str">
        <f>HYPERLINK("https%3A%2F%2Fwww.webofscience.com%2Fwos%2Fwoscc%2Ffull-record%2FWOS:000789552000001","View Full Record in Web of Science")</f>
        <v>View Full Record in Web of Science</v>
      </c>
    </row>
    <row r="20" spans="1:72" x14ac:dyDescent="0.25">
      <c r="A20" t="s">
        <v>72</v>
      </c>
      <c r="B20" t="s">
        <v>517</v>
      </c>
      <c r="C20" t="s">
        <v>74</v>
      </c>
      <c r="D20" t="s">
        <v>74</v>
      </c>
      <c r="E20" t="s">
        <v>74</v>
      </c>
      <c r="F20" t="s">
        <v>518</v>
      </c>
      <c r="G20" t="s">
        <v>74</v>
      </c>
      <c r="H20" t="s">
        <v>74</v>
      </c>
      <c r="I20" t="s">
        <v>519</v>
      </c>
      <c r="J20" t="s">
        <v>520</v>
      </c>
      <c r="K20" t="s">
        <v>74</v>
      </c>
      <c r="L20" t="s">
        <v>74</v>
      </c>
      <c r="M20" t="s">
        <v>78</v>
      </c>
      <c r="N20" t="s">
        <v>169</v>
      </c>
      <c r="O20" t="s">
        <v>74</v>
      </c>
      <c r="P20" t="s">
        <v>74</v>
      </c>
      <c r="Q20" t="s">
        <v>74</v>
      </c>
      <c r="R20" t="s">
        <v>74</v>
      </c>
      <c r="S20" t="s">
        <v>74</v>
      </c>
      <c r="T20" t="s">
        <v>74</v>
      </c>
      <c r="U20" t="s">
        <v>521</v>
      </c>
      <c r="V20" t="s">
        <v>522</v>
      </c>
      <c r="W20" t="s">
        <v>523</v>
      </c>
      <c r="X20" t="s">
        <v>524</v>
      </c>
      <c r="Y20" t="s">
        <v>525</v>
      </c>
      <c r="Z20" t="s">
        <v>526</v>
      </c>
      <c r="AA20" t="s">
        <v>527</v>
      </c>
      <c r="AB20" t="s">
        <v>528</v>
      </c>
      <c r="AC20" t="s">
        <v>529</v>
      </c>
      <c r="AD20" t="s">
        <v>530</v>
      </c>
      <c r="AE20" t="s">
        <v>531</v>
      </c>
      <c r="AF20" t="s">
        <v>74</v>
      </c>
      <c r="AG20">
        <v>149</v>
      </c>
      <c r="AH20">
        <v>11</v>
      </c>
      <c r="AI20">
        <v>12</v>
      </c>
      <c r="AJ20">
        <v>88</v>
      </c>
      <c r="AK20">
        <v>119</v>
      </c>
      <c r="AL20" t="s">
        <v>91</v>
      </c>
      <c r="AM20" t="s">
        <v>92</v>
      </c>
      <c r="AN20" t="s">
        <v>93</v>
      </c>
      <c r="AO20" t="s">
        <v>532</v>
      </c>
      <c r="AP20" t="s">
        <v>74</v>
      </c>
      <c r="AQ20" t="s">
        <v>74</v>
      </c>
      <c r="AR20" t="s">
        <v>533</v>
      </c>
      <c r="AS20" t="s">
        <v>534</v>
      </c>
      <c r="AT20" t="s">
        <v>383</v>
      </c>
      <c r="AU20">
        <v>2024</v>
      </c>
      <c r="AV20">
        <v>9</v>
      </c>
      <c r="AW20">
        <v>2</v>
      </c>
      <c r="AX20" t="s">
        <v>74</v>
      </c>
      <c r="AY20" t="s">
        <v>74</v>
      </c>
      <c r="AZ20" t="s">
        <v>74</v>
      </c>
      <c r="BA20" t="s">
        <v>74</v>
      </c>
      <c r="BB20">
        <v>134</v>
      </c>
      <c r="BC20">
        <v>149</v>
      </c>
      <c r="BD20" t="s">
        <v>74</v>
      </c>
      <c r="BE20" t="s">
        <v>535</v>
      </c>
      <c r="BF20" t="str">
        <f>HYPERLINK("http://dx.doi.org/10.1038/s41578-023-00622-5","http://dx.doi.org/10.1038/s41578-023-00622-5")</f>
        <v>http://dx.doi.org/10.1038/s41578-023-00622-5</v>
      </c>
      <c r="BG20" t="s">
        <v>74</v>
      </c>
      <c r="BH20" t="s">
        <v>191</v>
      </c>
      <c r="BI20">
        <v>16</v>
      </c>
      <c r="BJ20" t="s">
        <v>476</v>
      </c>
      <c r="BK20" t="s">
        <v>100</v>
      </c>
      <c r="BL20" t="s">
        <v>477</v>
      </c>
      <c r="BM20" t="s">
        <v>536</v>
      </c>
      <c r="BN20" t="s">
        <v>74</v>
      </c>
      <c r="BO20" t="s">
        <v>74</v>
      </c>
      <c r="BP20" t="s">
        <v>74</v>
      </c>
      <c r="BQ20" t="s">
        <v>74</v>
      </c>
      <c r="BR20" t="s">
        <v>104</v>
      </c>
      <c r="BS20" t="s">
        <v>537</v>
      </c>
      <c r="BT20" t="str">
        <f>HYPERLINK("https%3A%2F%2Fwww.webofscience.com%2Fwos%2Fwoscc%2Ffull-record%2FWOS:001132861200001","View Full Record in Web of Science")</f>
        <v>View Full Record in Web of Science</v>
      </c>
    </row>
    <row r="21" spans="1:72" x14ac:dyDescent="0.25">
      <c r="A21" t="s">
        <v>72</v>
      </c>
      <c r="B21" t="s">
        <v>538</v>
      </c>
      <c r="C21" t="s">
        <v>74</v>
      </c>
      <c r="D21" t="s">
        <v>74</v>
      </c>
      <c r="E21" t="s">
        <v>74</v>
      </c>
      <c r="F21" t="s">
        <v>539</v>
      </c>
      <c r="G21" t="s">
        <v>74</v>
      </c>
      <c r="H21" t="s">
        <v>74</v>
      </c>
      <c r="I21" t="s">
        <v>540</v>
      </c>
      <c r="J21" t="s">
        <v>541</v>
      </c>
      <c r="K21" t="s">
        <v>74</v>
      </c>
      <c r="L21" t="s">
        <v>74</v>
      </c>
      <c r="M21" t="s">
        <v>78</v>
      </c>
      <c r="N21" t="s">
        <v>79</v>
      </c>
      <c r="O21" t="s">
        <v>74</v>
      </c>
      <c r="P21" t="s">
        <v>74</v>
      </c>
      <c r="Q21" t="s">
        <v>74</v>
      </c>
      <c r="R21" t="s">
        <v>74</v>
      </c>
      <c r="S21" t="s">
        <v>74</v>
      </c>
      <c r="T21" t="s">
        <v>74</v>
      </c>
      <c r="U21" t="s">
        <v>542</v>
      </c>
      <c r="V21" t="s">
        <v>543</v>
      </c>
      <c r="W21" t="s">
        <v>544</v>
      </c>
      <c r="X21" t="s">
        <v>545</v>
      </c>
      <c r="Y21" t="s">
        <v>460</v>
      </c>
      <c r="Z21" t="s">
        <v>461</v>
      </c>
      <c r="AA21" t="s">
        <v>546</v>
      </c>
      <c r="AB21" t="s">
        <v>547</v>
      </c>
      <c r="AC21" t="s">
        <v>548</v>
      </c>
      <c r="AD21" t="s">
        <v>549</v>
      </c>
      <c r="AE21" t="s">
        <v>550</v>
      </c>
      <c r="AF21" t="s">
        <v>74</v>
      </c>
      <c r="AG21">
        <v>36</v>
      </c>
      <c r="AH21">
        <v>5</v>
      </c>
      <c r="AI21">
        <v>6</v>
      </c>
      <c r="AJ21">
        <v>0</v>
      </c>
      <c r="AK21">
        <v>17</v>
      </c>
      <c r="AL21" t="s">
        <v>467</v>
      </c>
      <c r="AM21" t="s">
        <v>263</v>
      </c>
      <c r="AN21" t="s">
        <v>468</v>
      </c>
      <c r="AO21" t="s">
        <v>551</v>
      </c>
      <c r="AP21" t="s">
        <v>552</v>
      </c>
      <c r="AQ21" t="s">
        <v>74</v>
      </c>
      <c r="AR21" t="s">
        <v>553</v>
      </c>
      <c r="AS21" t="s">
        <v>554</v>
      </c>
      <c r="AT21" t="s">
        <v>555</v>
      </c>
      <c r="AU21">
        <v>2023</v>
      </c>
      <c r="AV21">
        <v>35</v>
      </c>
      <c r="AW21">
        <v>10</v>
      </c>
      <c r="AX21" t="s">
        <v>74</v>
      </c>
      <c r="AY21" t="s">
        <v>74</v>
      </c>
      <c r="AZ21" t="s">
        <v>74</v>
      </c>
      <c r="BA21" t="s">
        <v>74</v>
      </c>
      <c r="BB21">
        <v>3960</v>
      </c>
      <c r="BC21">
        <v>3967</v>
      </c>
      <c r="BD21" t="s">
        <v>74</v>
      </c>
      <c r="BE21" t="s">
        <v>556</v>
      </c>
      <c r="BF21" t="str">
        <f>HYPERLINK("http://dx.doi.org/10.1021/acs.chemmater.3c00180","http://dx.doi.org/10.1021/acs.chemmater.3c00180")</f>
        <v>http://dx.doi.org/10.1021/acs.chemmater.3c00180</v>
      </c>
      <c r="BG21" t="s">
        <v>74</v>
      </c>
      <c r="BH21" t="s">
        <v>557</v>
      </c>
      <c r="BI21">
        <v>8</v>
      </c>
      <c r="BJ21" t="s">
        <v>558</v>
      </c>
      <c r="BK21" t="s">
        <v>100</v>
      </c>
      <c r="BL21" t="s">
        <v>387</v>
      </c>
      <c r="BM21" t="s">
        <v>559</v>
      </c>
      <c r="BN21" t="s">
        <v>74</v>
      </c>
      <c r="BO21" t="s">
        <v>479</v>
      </c>
      <c r="BP21" t="s">
        <v>74</v>
      </c>
      <c r="BQ21" t="s">
        <v>74</v>
      </c>
      <c r="BR21" t="s">
        <v>104</v>
      </c>
      <c r="BS21" t="s">
        <v>560</v>
      </c>
      <c r="BT21" t="str">
        <f>HYPERLINK("https%3A%2F%2Fwww.webofscience.com%2Fwos%2Fwoscc%2Ffull-record%2FWOS:000986447600001","View Full Record in Web of Science")</f>
        <v>View Full Record in Web of Science</v>
      </c>
    </row>
    <row r="22" spans="1:72" x14ac:dyDescent="0.25">
      <c r="A22" t="s">
        <v>72</v>
      </c>
      <c r="B22" t="s">
        <v>561</v>
      </c>
      <c r="C22" t="s">
        <v>74</v>
      </c>
      <c r="D22" t="s">
        <v>74</v>
      </c>
      <c r="E22" t="s">
        <v>74</v>
      </c>
      <c r="F22" t="s">
        <v>562</v>
      </c>
      <c r="G22" t="s">
        <v>74</v>
      </c>
      <c r="H22" t="s">
        <v>74</v>
      </c>
      <c r="I22" t="s">
        <v>563</v>
      </c>
      <c r="J22" t="s">
        <v>564</v>
      </c>
      <c r="K22" t="s">
        <v>74</v>
      </c>
      <c r="L22" t="s">
        <v>74</v>
      </c>
      <c r="M22" t="s">
        <v>78</v>
      </c>
      <c r="N22" t="s">
        <v>79</v>
      </c>
      <c r="O22" t="s">
        <v>74</v>
      </c>
      <c r="P22" t="s">
        <v>74</v>
      </c>
      <c r="Q22" t="s">
        <v>74</v>
      </c>
      <c r="R22" t="s">
        <v>74</v>
      </c>
      <c r="S22" t="s">
        <v>74</v>
      </c>
      <c r="T22" t="s">
        <v>565</v>
      </c>
      <c r="U22" t="s">
        <v>566</v>
      </c>
      <c r="V22" t="s">
        <v>567</v>
      </c>
      <c r="W22" t="s">
        <v>568</v>
      </c>
      <c r="X22" t="s">
        <v>569</v>
      </c>
      <c r="Y22" t="s">
        <v>570</v>
      </c>
      <c r="Z22" t="s">
        <v>571</v>
      </c>
      <c r="AA22" t="s">
        <v>572</v>
      </c>
      <c r="AB22" t="s">
        <v>573</v>
      </c>
      <c r="AC22" t="s">
        <v>574</v>
      </c>
      <c r="AD22" t="s">
        <v>575</v>
      </c>
      <c r="AE22" t="s">
        <v>576</v>
      </c>
      <c r="AF22" t="s">
        <v>74</v>
      </c>
      <c r="AG22">
        <v>48</v>
      </c>
      <c r="AH22">
        <v>2</v>
      </c>
      <c r="AI22">
        <v>2</v>
      </c>
      <c r="AJ22">
        <v>44</v>
      </c>
      <c r="AK22">
        <v>78</v>
      </c>
      <c r="AL22" t="s">
        <v>150</v>
      </c>
      <c r="AM22" t="s">
        <v>151</v>
      </c>
      <c r="AN22" t="s">
        <v>152</v>
      </c>
      <c r="AO22" t="s">
        <v>577</v>
      </c>
      <c r="AP22" t="s">
        <v>578</v>
      </c>
      <c r="AQ22" t="s">
        <v>74</v>
      </c>
      <c r="AR22" t="s">
        <v>579</v>
      </c>
      <c r="AS22" t="s">
        <v>580</v>
      </c>
      <c r="AT22" t="s">
        <v>581</v>
      </c>
      <c r="AU22">
        <v>2024</v>
      </c>
      <c r="AV22">
        <v>63</v>
      </c>
      <c r="AW22">
        <v>5</v>
      </c>
      <c r="AX22" t="s">
        <v>74</v>
      </c>
      <c r="AY22" t="s">
        <v>74</v>
      </c>
      <c r="AZ22" t="s">
        <v>74</v>
      </c>
      <c r="BA22" t="s">
        <v>74</v>
      </c>
      <c r="BB22" t="s">
        <v>74</v>
      </c>
      <c r="BC22" t="s">
        <v>74</v>
      </c>
      <c r="BD22" t="s">
        <v>74</v>
      </c>
      <c r="BE22" t="s">
        <v>582</v>
      </c>
      <c r="BF22" t="str">
        <f>HYPERLINK("http://dx.doi.org/10.1002/anie.202315537","http://dx.doi.org/10.1002/anie.202315537")</f>
        <v>http://dx.doi.org/10.1002/anie.202315537</v>
      </c>
      <c r="BG22" t="s">
        <v>74</v>
      </c>
      <c r="BH22" t="s">
        <v>191</v>
      </c>
      <c r="BI22">
        <v>10</v>
      </c>
      <c r="BJ22" t="s">
        <v>583</v>
      </c>
      <c r="BK22" t="s">
        <v>100</v>
      </c>
      <c r="BL22" t="s">
        <v>584</v>
      </c>
      <c r="BM22" t="s">
        <v>585</v>
      </c>
      <c r="BN22">
        <v>38081781</v>
      </c>
      <c r="BO22" t="s">
        <v>74</v>
      </c>
      <c r="BP22" t="s">
        <v>74</v>
      </c>
      <c r="BQ22" t="s">
        <v>74</v>
      </c>
      <c r="BR22" t="s">
        <v>104</v>
      </c>
      <c r="BS22" t="s">
        <v>586</v>
      </c>
      <c r="BT22" t="str">
        <f>HYPERLINK("https%3A%2F%2Fwww.webofscience.com%2Fwos%2Fwoscc%2Ffull-record%2FWOS:001129468300001","View Full Record in Web of Science")</f>
        <v>View Full Record in Web of Science</v>
      </c>
    </row>
    <row r="23" spans="1:72" x14ac:dyDescent="0.25">
      <c r="A23" t="s">
        <v>72</v>
      </c>
      <c r="B23" t="s">
        <v>587</v>
      </c>
      <c r="C23" t="s">
        <v>74</v>
      </c>
      <c r="D23" t="s">
        <v>74</v>
      </c>
      <c r="E23" t="s">
        <v>74</v>
      </c>
      <c r="F23" t="s">
        <v>588</v>
      </c>
      <c r="G23" t="s">
        <v>74</v>
      </c>
      <c r="H23" t="s">
        <v>74</v>
      </c>
      <c r="I23" t="s">
        <v>589</v>
      </c>
      <c r="J23" t="s">
        <v>341</v>
      </c>
      <c r="K23" t="s">
        <v>74</v>
      </c>
      <c r="L23" t="s">
        <v>74</v>
      </c>
      <c r="M23" t="s">
        <v>78</v>
      </c>
      <c r="N23" t="s">
        <v>79</v>
      </c>
      <c r="O23" t="s">
        <v>74</v>
      </c>
      <c r="P23" t="s">
        <v>74</v>
      </c>
      <c r="Q23" t="s">
        <v>74</v>
      </c>
      <c r="R23" t="s">
        <v>74</v>
      </c>
      <c r="S23" t="s">
        <v>74</v>
      </c>
      <c r="T23" t="s">
        <v>590</v>
      </c>
      <c r="U23" t="s">
        <v>591</v>
      </c>
      <c r="V23" t="s">
        <v>592</v>
      </c>
      <c r="W23" t="s">
        <v>593</v>
      </c>
      <c r="X23" t="s">
        <v>594</v>
      </c>
      <c r="Y23" t="s">
        <v>595</v>
      </c>
      <c r="Z23" t="s">
        <v>596</v>
      </c>
      <c r="AA23" t="s">
        <v>597</v>
      </c>
      <c r="AB23" t="s">
        <v>598</v>
      </c>
      <c r="AC23" t="s">
        <v>599</v>
      </c>
      <c r="AD23" t="s">
        <v>600</v>
      </c>
      <c r="AE23" t="s">
        <v>601</v>
      </c>
      <c r="AF23" t="s">
        <v>74</v>
      </c>
      <c r="AG23">
        <v>39</v>
      </c>
      <c r="AH23">
        <v>3</v>
      </c>
      <c r="AI23">
        <v>3</v>
      </c>
      <c r="AJ23">
        <v>3</v>
      </c>
      <c r="AK23">
        <v>44</v>
      </c>
      <c r="AL23" t="s">
        <v>182</v>
      </c>
      <c r="AM23" t="s">
        <v>183</v>
      </c>
      <c r="AN23" t="s">
        <v>184</v>
      </c>
      <c r="AO23" t="s">
        <v>354</v>
      </c>
      <c r="AP23" t="s">
        <v>74</v>
      </c>
      <c r="AQ23" t="s">
        <v>74</v>
      </c>
      <c r="AR23" t="s">
        <v>355</v>
      </c>
      <c r="AS23" t="s">
        <v>356</v>
      </c>
      <c r="AT23" t="s">
        <v>383</v>
      </c>
      <c r="AU23">
        <v>2022</v>
      </c>
      <c r="AV23">
        <v>8</v>
      </c>
      <c r="AW23">
        <v>2</v>
      </c>
      <c r="AX23" t="s">
        <v>74</v>
      </c>
      <c r="AY23" t="s">
        <v>74</v>
      </c>
      <c r="AZ23" t="s">
        <v>74</v>
      </c>
      <c r="BA23" t="s">
        <v>74</v>
      </c>
      <c r="BB23" t="s">
        <v>74</v>
      </c>
      <c r="BC23" t="s">
        <v>74</v>
      </c>
      <c r="BD23">
        <v>2100866</v>
      </c>
      <c r="BE23" t="s">
        <v>602</v>
      </c>
      <c r="BF23" t="str">
        <f>HYPERLINK("http://dx.doi.org/10.1002/aelm.202100866","http://dx.doi.org/10.1002/aelm.202100866")</f>
        <v>http://dx.doi.org/10.1002/aelm.202100866</v>
      </c>
      <c r="BG23" t="s">
        <v>74</v>
      </c>
      <c r="BH23" t="s">
        <v>603</v>
      </c>
      <c r="BI23">
        <v>6</v>
      </c>
      <c r="BJ23" t="s">
        <v>360</v>
      </c>
      <c r="BK23" t="s">
        <v>100</v>
      </c>
      <c r="BL23" t="s">
        <v>361</v>
      </c>
      <c r="BM23" t="s">
        <v>604</v>
      </c>
      <c r="BN23" t="s">
        <v>74</v>
      </c>
      <c r="BO23" t="s">
        <v>605</v>
      </c>
      <c r="BP23" t="s">
        <v>74</v>
      </c>
      <c r="BQ23" t="s">
        <v>74</v>
      </c>
      <c r="BR23" t="s">
        <v>104</v>
      </c>
      <c r="BS23" t="s">
        <v>606</v>
      </c>
      <c r="BT23" t="str">
        <f>HYPERLINK("https%3A%2F%2Fwww.webofscience.com%2Fwos%2Fwoscc%2Ffull-record%2FWOS:000736098000001","View Full Record in Web of Science")</f>
        <v>View Full Record in Web of Science</v>
      </c>
    </row>
    <row r="24" spans="1:72" x14ac:dyDescent="0.25">
      <c r="A24" t="s">
        <v>72</v>
      </c>
      <c r="B24" t="s">
        <v>607</v>
      </c>
      <c r="C24" t="s">
        <v>74</v>
      </c>
      <c r="D24" t="s">
        <v>74</v>
      </c>
      <c r="E24" t="s">
        <v>74</v>
      </c>
      <c r="F24" t="s">
        <v>608</v>
      </c>
      <c r="G24" t="s">
        <v>74</v>
      </c>
      <c r="H24" t="s">
        <v>74</v>
      </c>
      <c r="I24" t="s">
        <v>609</v>
      </c>
      <c r="J24" t="s">
        <v>200</v>
      </c>
      <c r="K24" t="s">
        <v>74</v>
      </c>
      <c r="L24" t="s">
        <v>74</v>
      </c>
      <c r="M24" t="s">
        <v>78</v>
      </c>
      <c r="N24" t="s">
        <v>79</v>
      </c>
      <c r="O24" t="s">
        <v>74</v>
      </c>
      <c r="P24" t="s">
        <v>74</v>
      </c>
      <c r="Q24" t="s">
        <v>74</v>
      </c>
      <c r="R24" t="s">
        <v>74</v>
      </c>
      <c r="S24" t="s">
        <v>74</v>
      </c>
      <c r="T24" t="s">
        <v>610</v>
      </c>
      <c r="U24" t="s">
        <v>611</v>
      </c>
      <c r="V24" t="s">
        <v>612</v>
      </c>
      <c r="W24" t="s">
        <v>613</v>
      </c>
      <c r="X24" t="s">
        <v>614</v>
      </c>
      <c r="Y24" t="s">
        <v>615</v>
      </c>
      <c r="Z24" t="s">
        <v>616</v>
      </c>
      <c r="AA24" t="s">
        <v>617</v>
      </c>
      <c r="AB24" t="s">
        <v>618</v>
      </c>
      <c r="AC24" t="s">
        <v>619</v>
      </c>
      <c r="AD24" t="s">
        <v>620</v>
      </c>
      <c r="AE24" t="s">
        <v>621</v>
      </c>
      <c r="AF24" t="s">
        <v>74</v>
      </c>
      <c r="AG24">
        <v>61</v>
      </c>
      <c r="AH24">
        <v>18</v>
      </c>
      <c r="AI24">
        <v>18</v>
      </c>
      <c r="AJ24">
        <v>12</v>
      </c>
      <c r="AK24">
        <v>53</v>
      </c>
      <c r="AL24" t="s">
        <v>150</v>
      </c>
      <c r="AM24" t="s">
        <v>151</v>
      </c>
      <c r="AN24" t="s">
        <v>152</v>
      </c>
      <c r="AO24" t="s">
        <v>213</v>
      </c>
      <c r="AP24" t="s">
        <v>214</v>
      </c>
      <c r="AQ24" t="s">
        <v>74</v>
      </c>
      <c r="AR24" t="s">
        <v>215</v>
      </c>
      <c r="AS24" t="s">
        <v>216</v>
      </c>
      <c r="AT24" t="s">
        <v>622</v>
      </c>
      <c r="AU24">
        <v>2023</v>
      </c>
      <c r="AV24">
        <v>35</v>
      </c>
      <c r="AW24">
        <v>35</v>
      </c>
      <c r="AX24" t="s">
        <v>74</v>
      </c>
      <c r="AY24" t="s">
        <v>74</v>
      </c>
      <c r="AZ24" t="s">
        <v>74</v>
      </c>
      <c r="BA24" t="s">
        <v>74</v>
      </c>
      <c r="BB24" t="s">
        <v>74</v>
      </c>
      <c r="BC24" t="s">
        <v>74</v>
      </c>
      <c r="BD24" t="s">
        <v>74</v>
      </c>
      <c r="BE24" t="s">
        <v>623</v>
      </c>
      <c r="BF24" t="str">
        <f>HYPERLINK("http://dx.doi.org/10.1002/adma.202300308","http://dx.doi.org/10.1002/adma.202300308")</f>
        <v>http://dx.doi.org/10.1002/adma.202300308</v>
      </c>
      <c r="BG24" t="s">
        <v>74</v>
      </c>
      <c r="BH24" t="s">
        <v>624</v>
      </c>
      <c r="BI24">
        <v>14</v>
      </c>
      <c r="BJ24" t="s">
        <v>160</v>
      </c>
      <c r="BK24" t="s">
        <v>100</v>
      </c>
      <c r="BL24" t="s">
        <v>161</v>
      </c>
      <c r="BM24" t="s">
        <v>625</v>
      </c>
      <c r="BN24">
        <v>37086157</v>
      </c>
      <c r="BO24" t="s">
        <v>163</v>
      </c>
      <c r="BP24" t="s">
        <v>74</v>
      </c>
      <c r="BQ24" t="s">
        <v>74</v>
      </c>
      <c r="BR24" t="s">
        <v>104</v>
      </c>
      <c r="BS24" t="s">
        <v>626</v>
      </c>
      <c r="BT24" t="str">
        <f>HYPERLINK("https%3A%2F%2Fwww.webofscience.com%2Fwos%2Fwoscc%2Ffull-record%2FWOS:001000540900001","View Full Record in Web of Science")</f>
        <v>View Full Record in Web of Science</v>
      </c>
    </row>
    <row r="25" spans="1:72" x14ac:dyDescent="0.25">
      <c r="A25" t="s">
        <v>72</v>
      </c>
      <c r="B25" t="s">
        <v>627</v>
      </c>
      <c r="C25" t="s">
        <v>74</v>
      </c>
      <c r="D25" t="s">
        <v>74</v>
      </c>
      <c r="E25" t="s">
        <v>74</v>
      </c>
      <c r="F25" t="s">
        <v>628</v>
      </c>
      <c r="G25" t="s">
        <v>74</v>
      </c>
      <c r="H25" t="s">
        <v>74</v>
      </c>
      <c r="I25" t="s">
        <v>629</v>
      </c>
      <c r="J25" t="s">
        <v>630</v>
      </c>
      <c r="K25" t="s">
        <v>74</v>
      </c>
      <c r="L25" t="s">
        <v>74</v>
      </c>
      <c r="M25" t="s">
        <v>78</v>
      </c>
      <c r="N25" t="s">
        <v>79</v>
      </c>
      <c r="O25" t="s">
        <v>74</v>
      </c>
      <c r="P25" t="s">
        <v>74</v>
      </c>
      <c r="Q25" t="s">
        <v>74</v>
      </c>
      <c r="R25" t="s">
        <v>74</v>
      </c>
      <c r="S25" t="s">
        <v>74</v>
      </c>
      <c r="T25" t="s">
        <v>74</v>
      </c>
      <c r="U25" t="s">
        <v>631</v>
      </c>
      <c r="V25" t="s">
        <v>632</v>
      </c>
      <c r="W25" t="s">
        <v>633</v>
      </c>
      <c r="X25" t="s">
        <v>634</v>
      </c>
      <c r="Y25" t="s">
        <v>635</v>
      </c>
      <c r="Z25" t="s">
        <v>636</v>
      </c>
      <c r="AA25" t="s">
        <v>637</v>
      </c>
      <c r="AB25" t="s">
        <v>638</v>
      </c>
      <c r="AC25" t="s">
        <v>639</v>
      </c>
      <c r="AD25" t="s">
        <v>640</v>
      </c>
      <c r="AE25" t="s">
        <v>641</v>
      </c>
      <c r="AF25" t="s">
        <v>74</v>
      </c>
      <c r="AG25">
        <v>42</v>
      </c>
      <c r="AH25">
        <v>16</v>
      </c>
      <c r="AI25">
        <v>18</v>
      </c>
      <c r="AJ25">
        <v>20</v>
      </c>
      <c r="AK25">
        <v>64</v>
      </c>
      <c r="AL25" t="s">
        <v>91</v>
      </c>
      <c r="AM25" t="s">
        <v>92</v>
      </c>
      <c r="AN25" t="s">
        <v>93</v>
      </c>
      <c r="AO25" t="s">
        <v>642</v>
      </c>
      <c r="AP25" t="s">
        <v>643</v>
      </c>
      <c r="AQ25" t="s">
        <v>74</v>
      </c>
      <c r="AR25" t="s">
        <v>644</v>
      </c>
      <c r="AS25" t="s">
        <v>645</v>
      </c>
      <c r="AT25" t="s">
        <v>646</v>
      </c>
      <c r="AU25">
        <v>2023</v>
      </c>
      <c r="AV25">
        <v>22</v>
      </c>
      <c r="AW25">
        <v>6</v>
      </c>
      <c r="AX25" t="s">
        <v>74</v>
      </c>
      <c r="AY25" t="s">
        <v>74</v>
      </c>
      <c r="AZ25" t="s">
        <v>74</v>
      </c>
      <c r="BA25" t="s">
        <v>74</v>
      </c>
      <c r="BB25">
        <v>746</v>
      </c>
      <c r="BC25" t="s">
        <v>647</v>
      </c>
      <c r="BD25" t="s">
        <v>74</v>
      </c>
      <c r="BE25" t="s">
        <v>648</v>
      </c>
      <c r="BF25" t="str">
        <f>HYPERLINK("http://dx.doi.org/10.1038/s41563-023-01524-1","http://dx.doi.org/10.1038/s41563-023-01524-1")</f>
        <v>http://dx.doi.org/10.1038/s41563-023-01524-1</v>
      </c>
      <c r="BG25" t="s">
        <v>74</v>
      </c>
      <c r="BH25" t="s">
        <v>649</v>
      </c>
      <c r="BI25">
        <v>12</v>
      </c>
      <c r="BJ25" t="s">
        <v>650</v>
      </c>
      <c r="BK25" t="s">
        <v>100</v>
      </c>
      <c r="BL25" t="s">
        <v>651</v>
      </c>
      <c r="BM25" t="s">
        <v>652</v>
      </c>
      <c r="BN25">
        <v>37081171</v>
      </c>
      <c r="BO25" t="s">
        <v>479</v>
      </c>
      <c r="BP25" t="s">
        <v>74</v>
      </c>
      <c r="BQ25" t="s">
        <v>74</v>
      </c>
      <c r="BR25" t="s">
        <v>104</v>
      </c>
      <c r="BS25" t="s">
        <v>653</v>
      </c>
      <c r="BT25" t="str">
        <f>HYPERLINK("https%3A%2F%2Fwww.webofscience.com%2Fwos%2Fwoscc%2Ffull-record%2FWOS:000975989600003","View Full Record in Web of Science")</f>
        <v>View Full Record in Web of Science</v>
      </c>
    </row>
    <row r="26" spans="1:72" x14ac:dyDescent="0.25">
      <c r="A26" t="s">
        <v>72</v>
      </c>
      <c r="B26" t="s">
        <v>654</v>
      </c>
      <c r="C26" t="s">
        <v>74</v>
      </c>
      <c r="D26" t="s">
        <v>74</v>
      </c>
      <c r="E26" t="s">
        <v>74</v>
      </c>
      <c r="F26" t="s">
        <v>655</v>
      </c>
      <c r="G26" t="s">
        <v>74</v>
      </c>
      <c r="H26" t="s">
        <v>74</v>
      </c>
      <c r="I26" t="s">
        <v>656</v>
      </c>
      <c r="J26" t="s">
        <v>454</v>
      </c>
      <c r="K26" t="s">
        <v>74</v>
      </c>
      <c r="L26" t="s">
        <v>74</v>
      </c>
      <c r="M26" t="s">
        <v>78</v>
      </c>
      <c r="N26" t="s">
        <v>79</v>
      </c>
      <c r="O26" t="s">
        <v>74</v>
      </c>
      <c r="P26" t="s">
        <v>74</v>
      </c>
      <c r="Q26" t="s">
        <v>74</v>
      </c>
      <c r="R26" t="s">
        <v>74</v>
      </c>
      <c r="S26" t="s">
        <v>74</v>
      </c>
      <c r="T26" t="s">
        <v>657</v>
      </c>
      <c r="U26" t="s">
        <v>658</v>
      </c>
      <c r="V26" t="s">
        <v>659</v>
      </c>
      <c r="W26" t="s">
        <v>660</v>
      </c>
      <c r="X26" t="s">
        <v>661</v>
      </c>
      <c r="Y26" t="s">
        <v>662</v>
      </c>
      <c r="Z26" t="s">
        <v>663</v>
      </c>
      <c r="AA26" t="s">
        <v>664</v>
      </c>
      <c r="AB26" t="s">
        <v>665</v>
      </c>
      <c r="AC26" t="s">
        <v>666</v>
      </c>
      <c r="AD26" t="s">
        <v>667</v>
      </c>
      <c r="AE26" t="s">
        <v>668</v>
      </c>
      <c r="AF26" t="s">
        <v>74</v>
      </c>
      <c r="AG26">
        <v>65</v>
      </c>
      <c r="AH26">
        <v>8</v>
      </c>
      <c r="AI26">
        <v>9</v>
      </c>
      <c r="AJ26">
        <v>1</v>
      </c>
      <c r="AK26">
        <v>43</v>
      </c>
      <c r="AL26" t="s">
        <v>467</v>
      </c>
      <c r="AM26" t="s">
        <v>263</v>
      </c>
      <c r="AN26" t="s">
        <v>468</v>
      </c>
      <c r="AO26" t="s">
        <v>469</v>
      </c>
      <c r="AP26" t="s">
        <v>470</v>
      </c>
      <c r="AQ26" t="s">
        <v>74</v>
      </c>
      <c r="AR26" t="s">
        <v>471</v>
      </c>
      <c r="AS26" t="s">
        <v>472</v>
      </c>
      <c r="AT26" t="s">
        <v>669</v>
      </c>
      <c r="AU26">
        <v>2019</v>
      </c>
      <c r="AV26">
        <v>11</v>
      </c>
      <c r="AW26">
        <v>38</v>
      </c>
      <c r="AX26" t="s">
        <v>74</v>
      </c>
      <c r="AY26" t="s">
        <v>74</v>
      </c>
      <c r="AZ26" t="s">
        <v>74</v>
      </c>
      <c r="BA26" t="s">
        <v>74</v>
      </c>
      <c r="BB26">
        <v>34841</v>
      </c>
      <c r="BC26">
        <v>34853</v>
      </c>
      <c r="BD26" t="s">
        <v>74</v>
      </c>
      <c r="BE26" t="s">
        <v>670</v>
      </c>
      <c r="BF26" t="str">
        <f>HYPERLINK("http://dx.doi.org/10.1021/acsami.9b08864","http://dx.doi.org/10.1021/acsami.9b08864")</f>
        <v>http://dx.doi.org/10.1021/acsami.9b08864</v>
      </c>
      <c r="BG26" t="s">
        <v>74</v>
      </c>
      <c r="BH26" t="s">
        <v>74</v>
      </c>
      <c r="BI26">
        <v>13</v>
      </c>
      <c r="BJ26" t="s">
        <v>476</v>
      </c>
      <c r="BK26" t="s">
        <v>100</v>
      </c>
      <c r="BL26" t="s">
        <v>477</v>
      </c>
      <c r="BM26" t="s">
        <v>671</v>
      </c>
      <c r="BN26">
        <v>31433149</v>
      </c>
      <c r="BO26" t="s">
        <v>74</v>
      </c>
      <c r="BP26" t="s">
        <v>74</v>
      </c>
      <c r="BQ26" t="s">
        <v>74</v>
      </c>
      <c r="BR26" t="s">
        <v>104</v>
      </c>
      <c r="BS26" t="s">
        <v>672</v>
      </c>
      <c r="BT26" t="str">
        <f>HYPERLINK("https%3A%2F%2Fwww.webofscience.com%2Fwos%2Fwoscc%2Ffull-record%2FWOS:000488322900028","View Full Record in Web of Science")</f>
        <v>View Full Record in Web of Science</v>
      </c>
    </row>
    <row r="27" spans="1:72" x14ac:dyDescent="0.25">
      <c r="A27" t="s">
        <v>72</v>
      </c>
      <c r="B27" t="s">
        <v>673</v>
      </c>
      <c r="C27" t="s">
        <v>74</v>
      </c>
      <c r="D27" t="s">
        <v>74</v>
      </c>
      <c r="E27" t="s">
        <v>74</v>
      </c>
      <c r="F27" t="s">
        <v>674</v>
      </c>
      <c r="G27" t="s">
        <v>74</v>
      </c>
      <c r="H27" t="s">
        <v>74</v>
      </c>
      <c r="I27" t="s">
        <v>675</v>
      </c>
      <c r="J27" t="s">
        <v>676</v>
      </c>
      <c r="K27" t="s">
        <v>74</v>
      </c>
      <c r="L27" t="s">
        <v>74</v>
      </c>
      <c r="M27" t="s">
        <v>78</v>
      </c>
      <c r="N27" t="s">
        <v>79</v>
      </c>
      <c r="O27" t="s">
        <v>74</v>
      </c>
      <c r="P27" t="s">
        <v>74</v>
      </c>
      <c r="Q27" t="s">
        <v>74</v>
      </c>
      <c r="R27" t="s">
        <v>74</v>
      </c>
      <c r="S27" t="s">
        <v>74</v>
      </c>
      <c r="T27" t="s">
        <v>74</v>
      </c>
      <c r="U27" t="s">
        <v>677</v>
      </c>
      <c r="V27" t="s">
        <v>678</v>
      </c>
      <c r="W27" t="s">
        <v>679</v>
      </c>
      <c r="X27" t="s">
        <v>680</v>
      </c>
      <c r="Y27" t="s">
        <v>681</v>
      </c>
      <c r="Z27" t="s">
        <v>682</v>
      </c>
      <c r="AA27" t="s">
        <v>683</v>
      </c>
      <c r="AB27" t="s">
        <v>684</v>
      </c>
      <c r="AC27" t="s">
        <v>685</v>
      </c>
      <c r="AD27" t="s">
        <v>425</v>
      </c>
      <c r="AE27" t="s">
        <v>686</v>
      </c>
      <c r="AF27" t="s">
        <v>74</v>
      </c>
      <c r="AG27">
        <v>55</v>
      </c>
      <c r="AH27">
        <v>14</v>
      </c>
      <c r="AI27">
        <v>15</v>
      </c>
      <c r="AJ27">
        <v>2</v>
      </c>
      <c r="AK27">
        <v>57</v>
      </c>
      <c r="AL27" t="s">
        <v>120</v>
      </c>
      <c r="AM27" t="s">
        <v>121</v>
      </c>
      <c r="AN27" t="s">
        <v>122</v>
      </c>
      <c r="AO27" t="s">
        <v>687</v>
      </c>
      <c r="AP27" t="s">
        <v>688</v>
      </c>
      <c r="AQ27" t="s">
        <v>74</v>
      </c>
      <c r="AR27" t="s">
        <v>676</v>
      </c>
      <c r="AS27" t="s">
        <v>689</v>
      </c>
      <c r="AT27" t="s">
        <v>74</v>
      </c>
      <c r="AU27">
        <v>2013</v>
      </c>
      <c r="AV27">
        <v>5</v>
      </c>
      <c r="AW27">
        <v>14</v>
      </c>
      <c r="AX27" t="s">
        <v>74</v>
      </c>
      <c r="AY27" t="s">
        <v>74</v>
      </c>
      <c r="AZ27" t="s">
        <v>74</v>
      </c>
      <c r="BA27" t="s">
        <v>74</v>
      </c>
      <c r="BB27">
        <v>6363</v>
      </c>
      <c r="BC27">
        <v>6371</v>
      </c>
      <c r="BD27" t="s">
        <v>74</v>
      </c>
      <c r="BE27" t="s">
        <v>690</v>
      </c>
      <c r="BF27" t="str">
        <f>HYPERLINK("http://dx.doi.org/10.1039/c3nr02154h","http://dx.doi.org/10.1039/c3nr02154h")</f>
        <v>http://dx.doi.org/10.1039/c3nr02154h</v>
      </c>
      <c r="BG27" t="s">
        <v>74</v>
      </c>
      <c r="BH27" t="s">
        <v>74</v>
      </c>
      <c r="BI27">
        <v>9</v>
      </c>
      <c r="BJ27" t="s">
        <v>691</v>
      </c>
      <c r="BK27" t="s">
        <v>100</v>
      </c>
      <c r="BL27" t="s">
        <v>161</v>
      </c>
      <c r="BM27" t="s">
        <v>692</v>
      </c>
      <c r="BN27">
        <v>23733132</v>
      </c>
      <c r="BO27" t="s">
        <v>74</v>
      </c>
      <c r="BP27" t="s">
        <v>74</v>
      </c>
      <c r="BQ27" t="s">
        <v>74</v>
      </c>
      <c r="BR27" t="s">
        <v>104</v>
      </c>
      <c r="BS27" t="s">
        <v>693</v>
      </c>
      <c r="BT27" t="str">
        <f>HYPERLINK("https%3A%2F%2Fwww.webofscience.com%2Fwos%2Fwoscc%2Ffull-record%2FWOS:000321014900026","View Full Record in Web of Science")</f>
        <v>View Full Record in Web of Science</v>
      </c>
    </row>
    <row r="28" spans="1:72" x14ac:dyDescent="0.25">
      <c r="A28" t="s">
        <v>72</v>
      </c>
      <c r="B28" t="s">
        <v>694</v>
      </c>
      <c r="C28" t="s">
        <v>74</v>
      </c>
      <c r="D28" t="s">
        <v>74</v>
      </c>
      <c r="E28" t="s">
        <v>74</v>
      </c>
      <c r="F28" t="s">
        <v>695</v>
      </c>
      <c r="G28" t="s">
        <v>74</v>
      </c>
      <c r="H28" t="s">
        <v>74</v>
      </c>
      <c r="I28" t="s">
        <v>696</v>
      </c>
      <c r="J28" t="s">
        <v>697</v>
      </c>
      <c r="K28" t="s">
        <v>74</v>
      </c>
      <c r="L28" t="s">
        <v>74</v>
      </c>
      <c r="M28" t="s">
        <v>78</v>
      </c>
      <c r="N28" t="s">
        <v>79</v>
      </c>
      <c r="O28" t="s">
        <v>74</v>
      </c>
      <c r="P28" t="s">
        <v>74</v>
      </c>
      <c r="Q28" t="s">
        <v>74</v>
      </c>
      <c r="R28" t="s">
        <v>74</v>
      </c>
      <c r="S28" t="s">
        <v>74</v>
      </c>
      <c r="T28" t="s">
        <v>74</v>
      </c>
      <c r="U28" t="s">
        <v>698</v>
      </c>
      <c r="V28" t="s">
        <v>699</v>
      </c>
      <c r="W28" t="s">
        <v>700</v>
      </c>
      <c r="X28" t="s">
        <v>701</v>
      </c>
      <c r="Y28" t="s">
        <v>702</v>
      </c>
      <c r="Z28" t="s">
        <v>703</v>
      </c>
      <c r="AA28" t="s">
        <v>704</v>
      </c>
      <c r="AB28" t="s">
        <v>705</v>
      </c>
      <c r="AC28" t="s">
        <v>706</v>
      </c>
      <c r="AD28" t="s">
        <v>707</v>
      </c>
      <c r="AE28" t="s">
        <v>708</v>
      </c>
      <c r="AF28" t="s">
        <v>74</v>
      </c>
      <c r="AG28">
        <v>56</v>
      </c>
      <c r="AH28">
        <v>54</v>
      </c>
      <c r="AI28">
        <v>60</v>
      </c>
      <c r="AJ28">
        <v>8</v>
      </c>
      <c r="AK28">
        <v>61</v>
      </c>
      <c r="AL28" t="s">
        <v>467</v>
      </c>
      <c r="AM28" t="s">
        <v>263</v>
      </c>
      <c r="AN28" t="s">
        <v>468</v>
      </c>
      <c r="AO28" t="s">
        <v>74</v>
      </c>
      <c r="AP28" t="s">
        <v>709</v>
      </c>
      <c r="AQ28" t="s">
        <v>74</v>
      </c>
      <c r="AR28" t="s">
        <v>710</v>
      </c>
      <c r="AS28" t="s">
        <v>711</v>
      </c>
      <c r="AT28" t="s">
        <v>712</v>
      </c>
      <c r="AU28">
        <v>2020</v>
      </c>
      <c r="AV28">
        <v>2</v>
      </c>
      <c r="AW28">
        <v>3</v>
      </c>
      <c r="AX28" t="s">
        <v>74</v>
      </c>
      <c r="AY28" t="s">
        <v>74</v>
      </c>
      <c r="AZ28" t="s">
        <v>74</v>
      </c>
      <c r="BA28" t="s">
        <v>74</v>
      </c>
      <c r="BB28">
        <v>254</v>
      </c>
      <c r="BC28">
        <v>260</v>
      </c>
      <c r="BD28" t="s">
        <v>74</v>
      </c>
      <c r="BE28" t="s">
        <v>713</v>
      </c>
      <c r="BF28" t="str">
        <f>HYPERLINK("http://dx.doi.org/10.1021/acsmaterialslett.9b00501","http://dx.doi.org/10.1021/acsmaterialslett.9b00501")</f>
        <v>http://dx.doi.org/10.1021/acsmaterialslett.9b00501</v>
      </c>
      <c r="BG28" t="s">
        <v>74</v>
      </c>
      <c r="BH28" t="s">
        <v>74</v>
      </c>
      <c r="BI28">
        <v>7</v>
      </c>
      <c r="BJ28" t="s">
        <v>129</v>
      </c>
      <c r="BK28" t="s">
        <v>100</v>
      </c>
      <c r="BL28" t="s">
        <v>131</v>
      </c>
      <c r="BM28" t="s">
        <v>714</v>
      </c>
      <c r="BN28" t="s">
        <v>74</v>
      </c>
      <c r="BO28" t="s">
        <v>74</v>
      </c>
      <c r="BP28" t="s">
        <v>74</v>
      </c>
      <c r="BQ28" t="s">
        <v>74</v>
      </c>
      <c r="BR28" t="s">
        <v>104</v>
      </c>
      <c r="BS28" t="s">
        <v>715</v>
      </c>
      <c r="BT28" t="str">
        <f>HYPERLINK("https%3A%2F%2Fwww.webofscience.com%2Fwos%2Fwoscc%2Ffull-record%2FWOS:000526387200007","View Full Record in Web of Science")</f>
        <v>View Full Record in Web of Science</v>
      </c>
    </row>
    <row r="29" spans="1:72" x14ac:dyDescent="0.25">
      <c r="A29" t="s">
        <v>72</v>
      </c>
      <c r="B29" t="s">
        <v>716</v>
      </c>
      <c r="C29" t="s">
        <v>74</v>
      </c>
      <c r="D29" t="s">
        <v>74</v>
      </c>
      <c r="E29" t="s">
        <v>74</v>
      </c>
      <c r="F29" t="s">
        <v>717</v>
      </c>
      <c r="G29" t="s">
        <v>74</v>
      </c>
      <c r="H29" t="s">
        <v>74</v>
      </c>
      <c r="I29" t="s">
        <v>718</v>
      </c>
      <c r="J29" t="s">
        <v>77</v>
      </c>
      <c r="K29" t="s">
        <v>74</v>
      </c>
      <c r="L29" t="s">
        <v>74</v>
      </c>
      <c r="M29" t="s">
        <v>78</v>
      </c>
      <c r="N29" t="s">
        <v>79</v>
      </c>
      <c r="O29" t="s">
        <v>74</v>
      </c>
      <c r="P29" t="s">
        <v>74</v>
      </c>
      <c r="Q29" t="s">
        <v>74</v>
      </c>
      <c r="R29" t="s">
        <v>74</v>
      </c>
      <c r="S29" t="s">
        <v>74</v>
      </c>
      <c r="T29" t="s">
        <v>74</v>
      </c>
      <c r="U29" t="s">
        <v>719</v>
      </c>
      <c r="V29" t="s">
        <v>720</v>
      </c>
      <c r="W29" t="s">
        <v>721</v>
      </c>
      <c r="X29" t="s">
        <v>722</v>
      </c>
      <c r="Y29" t="s">
        <v>723</v>
      </c>
      <c r="Z29" t="s">
        <v>724</v>
      </c>
      <c r="AA29" t="s">
        <v>725</v>
      </c>
      <c r="AB29" t="s">
        <v>726</v>
      </c>
      <c r="AC29" t="s">
        <v>727</v>
      </c>
      <c r="AD29" t="s">
        <v>728</v>
      </c>
      <c r="AE29" t="s">
        <v>729</v>
      </c>
      <c r="AF29" t="s">
        <v>74</v>
      </c>
      <c r="AG29">
        <v>43</v>
      </c>
      <c r="AH29">
        <v>114</v>
      </c>
      <c r="AI29">
        <v>120</v>
      </c>
      <c r="AJ29">
        <v>7</v>
      </c>
      <c r="AK29">
        <v>223</v>
      </c>
      <c r="AL29" t="s">
        <v>730</v>
      </c>
      <c r="AM29" t="s">
        <v>731</v>
      </c>
      <c r="AN29" t="s">
        <v>732</v>
      </c>
      <c r="AO29" t="s">
        <v>94</v>
      </c>
      <c r="AP29" t="s">
        <v>74</v>
      </c>
      <c r="AQ29" t="s">
        <v>74</v>
      </c>
      <c r="AR29" t="s">
        <v>95</v>
      </c>
      <c r="AS29" t="s">
        <v>96</v>
      </c>
      <c r="AT29" t="s">
        <v>733</v>
      </c>
      <c r="AU29">
        <v>2014</v>
      </c>
      <c r="AV29">
        <v>5</v>
      </c>
      <c r="AW29" t="s">
        <v>74</v>
      </c>
      <c r="AX29" t="s">
        <v>74</v>
      </c>
      <c r="AY29" t="s">
        <v>74</v>
      </c>
      <c r="AZ29" t="s">
        <v>74</v>
      </c>
      <c r="BA29" t="s">
        <v>74</v>
      </c>
      <c r="BB29" t="s">
        <v>74</v>
      </c>
      <c r="BC29" t="s">
        <v>74</v>
      </c>
      <c r="BD29">
        <v>3473</v>
      </c>
      <c r="BE29" t="s">
        <v>734</v>
      </c>
      <c r="BF29" t="str">
        <f>HYPERLINK("http://dx.doi.org/10.1038/ncomms4473","http://dx.doi.org/10.1038/ncomms4473")</f>
        <v>http://dx.doi.org/10.1038/ncomms4473</v>
      </c>
      <c r="BG29" t="s">
        <v>74</v>
      </c>
      <c r="BH29" t="s">
        <v>74</v>
      </c>
      <c r="BI29">
        <v>9</v>
      </c>
      <c r="BJ29" t="s">
        <v>99</v>
      </c>
      <c r="BK29" t="s">
        <v>100</v>
      </c>
      <c r="BL29" t="s">
        <v>101</v>
      </c>
      <c r="BM29" t="s">
        <v>735</v>
      </c>
      <c r="BN29">
        <v>24632885</v>
      </c>
      <c r="BO29" t="s">
        <v>736</v>
      </c>
      <c r="BP29" t="s">
        <v>74</v>
      </c>
      <c r="BQ29" t="s">
        <v>74</v>
      </c>
      <c r="BR29" t="s">
        <v>104</v>
      </c>
      <c r="BS29" t="s">
        <v>737</v>
      </c>
      <c r="BT29" t="str">
        <f>HYPERLINK("https%3A%2F%2Fwww.webofscience.com%2Fwos%2Fwoscc%2Ffull-record%2FWOS:000334300800002","View Full Record in Web of Science")</f>
        <v>View Full Record in Web of Science</v>
      </c>
    </row>
    <row r="30" spans="1:72" x14ac:dyDescent="0.25">
      <c r="A30" t="s">
        <v>72</v>
      </c>
      <c r="B30" t="s">
        <v>738</v>
      </c>
      <c r="C30" t="s">
        <v>74</v>
      </c>
      <c r="D30" t="s">
        <v>74</v>
      </c>
      <c r="E30" t="s">
        <v>74</v>
      </c>
      <c r="F30" t="s">
        <v>739</v>
      </c>
      <c r="G30" t="s">
        <v>74</v>
      </c>
      <c r="H30" t="s">
        <v>74</v>
      </c>
      <c r="I30" t="s">
        <v>740</v>
      </c>
      <c r="J30" t="s">
        <v>741</v>
      </c>
      <c r="K30" t="s">
        <v>74</v>
      </c>
      <c r="L30" t="s">
        <v>74</v>
      </c>
      <c r="M30" t="s">
        <v>78</v>
      </c>
      <c r="N30" t="s">
        <v>79</v>
      </c>
      <c r="O30" t="s">
        <v>74</v>
      </c>
      <c r="P30" t="s">
        <v>74</v>
      </c>
      <c r="Q30" t="s">
        <v>74</v>
      </c>
      <c r="R30" t="s">
        <v>74</v>
      </c>
      <c r="S30" t="s">
        <v>74</v>
      </c>
      <c r="T30" t="s">
        <v>742</v>
      </c>
      <c r="U30" t="s">
        <v>743</v>
      </c>
      <c r="V30" t="s">
        <v>744</v>
      </c>
      <c r="W30" t="s">
        <v>745</v>
      </c>
      <c r="X30" t="s">
        <v>746</v>
      </c>
      <c r="Y30" t="s">
        <v>747</v>
      </c>
      <c r="Z30" t="s">
        <v>748</v>
      </c>
      <c r="AA30" t="s">
        <v>749</v>
      </c>
      <c r="AB30" t="s">
        <v>750</v>
      </c>
      <c r="AC30" t="s">
        <v>751</v>
      </c>
      <c r="AD30" t="s">
        <v>752</v>
      </c>
      <c r="AE30" t="s">
        <v>753</v>
      </c>
      <c r="AF30" t="s">
        <v>74</v>
      </c>
      <c r="AG30">
        <v>86</v>
      </c>
      <c r="AH30">
        <v>5</v>
      </c>
      <c r="AI30">
        <v>6</v>
      </c>
      <c r="AJ30">
        <v>11</v>
      </c>
      <c r="AK30">
        <v>41</v>
      </c>
      <c r="AL30" t="s">
        <v>754</v>
      </c>
      <c r="AM30" t="s">
        <v>755</v>
      </c>
      <c r="AN30" t="s">
        <v>756</v>
      </c>
      <c r="AO30" t="s">
        <v>757</v>
      </c>
      <c r="AP30" t="s">
        <v>758</v>
      </c>
      <c r="AQ30" t="s">
        <v>74</v>
      </c>
      <c r="AR30" t="s">
        <v>741</v>
      </c>
      <c r="AS30" t="s">
        <v>759</v>
      </c>
      <c r="AT30" t="s">
        <v>760</v>
      </c>
      <c r="AU30">
        <v>2023</v>
      </c>
      <c r="AV30">
        <v>108</v>
      </c>
      <c r="AW30" t="s">
        <v>74</v>
      </c>
      <c r="AX30" t="s">
        <v>74</v>
      </c>
      <c r="AY30" t="s">
        <v>74</v>
      </c>
      <c r="AZ30" t="s">
        <v>74</v>
      </c>
      <c r="BA30" t="s">
        <v>74</v>
      </c>
      <c r="BB30" t="s">
        <v>74</v>
      </c>
      <c r="BC30" t="s">
        <v>74</v>
      </c>
      <c r="BD30">
        <v>108199</v>
      </c>
      <c r="BE30" t="s">
        <v>761</v>
      </c>
      <c r="BF30" t="str">
        <f>HYPERLINK("http://dx.doi.org/10.1016/j.nanoen.2023.108199","http://dx.doi.org/10.1016/j.nanoen.2023.108199")</f>
        <v>http://dx.doi.org/10.1016/j.nanoen.2023.108199</v>
      </c>
      <c r="BG30" t="s">
        <v>74</v>
      </c>
      <c r="BH30" t="s">
        <v>762</v>
      </c>
      <c r="BI30">
        <v>11</v>
      </c>
      <c r="BJ30" t="s">
        <v>763</v>
      </c>
      <c r="BK30" t="s">
        <v>100</v>
      </c>
      <c r="BL30" t="s">
        <v>161</v>
      </c>
      <c r="BM30" t="s">
        <v>764</v>
      </c>
      <c r="BN30" t="s">
        <v>74</v>
      </c>
      <c r="BO30" t="s">
        <v>765</v>
      </c>
      <c r="BP30" t="s">
        <v>74</v>
      </c>
      <c r="BQ30" t="s">
        <v>74</v>
      </c>
      <c r="BR30" t="s">
        <v>104</v>
      </c>
      <c r="BS30" t="s">
        <v>766</v>
      </c>
      <c r="BT30" t="str">
        <f>HYPERLINK("https%3A%2F%2Fwww.webofscience.com%2Fwos%2Fwoscc%2Ffull-record%2FWOS:000925226500001","View Full Record in Web of Science")</f>
        <v>View Full Record in Web of Science</v>
      </c>
    </row>
    <row r="31" spans="1:72" x14ac:dyDescent="0.25">
      <c r="A31" t="s">
        <v>72</v>
      </c>
      <c r="B31" t="s">
        <v>767</v>
      </c>
      <c r="C31" t="s">
        <v>74</v>
      </c>
      <c r="D31" t="s">
        <v>74</v>
      </c>
      <c r="E31" t="s">
        <v>74</v>
      </c>
      <c r="F31" t="s">
        <v>768</v>
      </c>
      <c r="G31" t="s">
        <v>74</v>
      </c>
      <c r="H31" t="s">
        <v>74</v>
      </c>
      <c r="I31" t="s">
        <v>769</v>
      </c>
      <c r="J31" t="s">
        <v>770</v>
      </c>
      <c r="K31" t="s">
        <v>74</v>
      </c>
      <c r="L31" t="s">
        <v>74</v>
      </c>
      <c r="M31" t="s">
        <v>78</v>
      </c>
      <c r="N31" t="s">
        <v>79</v>
      </c>
      <c r="O31" t="s">
        <v>74</v>
      </c>
      <c r="P31" t="s">
        <v>74</v>
      </c>
      <c r="Q31" t="s">
        <v>74</v>
      </c>
      <c r="R31" t="s">
        <v>74</v>
      </c>
      <c r="S31" t="s">
        <v>74</v>
      </c>
      <c r="T31" t="s">
        <v>74</v>
      </c>
      <c r="U31" t="s">
        <v>771</v>
      </c>
      <c r="V31" t="s">
        <v>772</v>
      </c>
      <c r="W31" t="s">
        <v>773</v>
      </c>
      <c r="X31" t="s">
        <v>774</v>
      </c>
      <c r="Y31" t="s">
        <v>775</v>
      </c>
      <c r="Z31" t="s">
        <v>682</v>
      </c>
      <c r="AA31" t="s">
        <v>776</v>
      </c>
      <c r="AB31" t="s">
        <v>777</v>
      </c>
      <c r="AC31" t="s">
        <v>778</v>
      </c>
      <c r="AD31" t="s">
        <v>779</v>
      </c>
      <c r="AE31" t="s">
        <v>780</v>
      </c>
      <c r="AF31" t="s">
        <v>74</v>
      </c>
      <c r="AG31">
        <v>45</v>
      </c>
      <c r="AH31">
        <v>35</v>
      </c>
      <c r="AI31">
        <v>37</v>
      </c>
      <c r="AJ31">
        <v>2</v>
      </c>
      <c r="AK31">
        <v>71</v>
      </c>
      <c r="AL31" t="s">
        <v>781</v>
      </c>
      <c r="AM31" t="s">
        <v>289</v>
      </c>
      <c r="AN31" t="s">
        <v>290</v>
      </c>
      <c r="AO31" t="s">
        <v>782</v>
      </c>
      <c r="AP31" t="s">
        <v>783</v>
      </c>
      <c r="AQ31" t="s">
        <v>74</v>
      </c>
      <c r="AR31" t="s">
        <v>770</v>
      </c>
      <c r="AS31" t="s">
        <v>784</v>
      </c>
      <c r="AT31" t="s">
        <v>785</v>
      </c>
      <c r="AU31">
        <v>2013</v>
      </c>
      <c r="AV31">
        <v>24</v>
      </c>
      <c r="AW31">
        <v>38</v>
      </c>
      <c r="AX31" t="s">
        <v>74</v>
      </c>
      <c r="AY31" t="s">
        <v>74</v>
      </c>
      <c r="AZ31" t="s">
        <v>189</v>
      </c>
      <c r="BA31" t="s">
        <v>74</v>
      </c>
      <c r="BB31" t="s">
        <v>74</v>
      </c>
      <c r="BC31" t="s">
        <v>74</v>
      </c>
      <c r="BD31">
        <v>384005</v>
      </c>
      <c r="BE31" t="s">
        <v>786</v>
      </c>
      <c r="BF31" t="str">
        <f>HYPERLINK("http://dx.doi.org/10.1088/0957-4484/24/38/384005","http://dx.doi.org/10.1088/0957-4484/24/38/384005")</f>
        <v>http://dx.doi.org/10.1088/0957-4484/24/38/384005</v>
      </c>
      <c r="BG31" t="s">
        <v>74</v>
      </c>
      <c r="BH31" t="s">
        <v>74</v>
      </c>
      <c r="BI31">
        <v>8</v>
      </c>
      <c r="BJ31" t="s">
        <v>360</v>
      </c>
      <c r="BK31" t="s">
        <v>100</v>
      </c>
      <c r="BL31" t="s">
        <v>361</v>
      </c>
      <c r="BM31" t="s">
        <v>787</v>
      </c>
      <c r="BN31">
        <v>23999153</v>
      </c>
      <c r="BO31" t="s">
        <v>74</v>
      </c>
      <c r="BP31" t="s">
        <v>74</v>
      </c>
      <c r="BQ31" t="s">
        <v>74</v>
      </c>
      <c r="BR31" t="s">
        <v>104</v>
      </c>
      <c r="BS31" t="s">
        <v>788</v>
      </c>
      <c r="BT31" t="str">
        <f>HYPERLINK("https%3A%2F%2Fwww.webofscience.com%2Fwos%2Fwoscc%2Ffull-record%2FWOS:000324141800008","View Full Record in Web of Science")</f>
        <v>View Full Record in Web of Science</v>
      </c>
    </row>
    <row r="32" spans="1:72" x14ac:dyDescent="0.25">
      <c r="A32" t="s">
        <v>72</v>
      </c>
      <c r="B32" t="s">
        <v>789</v>
      </c>
      <c r="C32" t="s">
        <v>74</v>
      </c>
      <c r="D32" t="s">
        <v>74</v>
      </c>
      <c r="E32" t="s">
        <v>74</v>
      </c>
      <c r="F32" t="s">
        <v>790</v>
      </c>
      <c r="G32" t="s">
        <v>74</v>
      </c>
      <c r="H32" t="s">
        <v>74</v>
      </c>
      <c r="I32" t="s">
        <v>791</v>
      </c>
      <c r="J32" t="s">
        <v>792</v>
      </c>
      <c r="K32" t="s">
        <v>74</v>
      </c>
      <c r="L32" t="s">
        <v>74</v>
      </c>
      <c r="M32" t="s">
        <v>78</v>
      </c>
      <c r="N32" t="s">
        <v>79</v>
      </c>
      <c r="O32" t="s">
        <v>74</v>
      </c>
      <c r="P32" t="s">
        <v>74</v>
      </c>
      <c r="Q32" t="s">
        <v>74</v>
      </c>
      <c r="R32" t="s">
        <v>74</v>
      </c>
      <c r="S32" t="s">
        <v>74</v>
      </c>
      <c r="T32" t="s">
        <v>793</v>
      </c>
      <c r="U32" t="s">
        <v>794</v>
      </c>
      <c r="V32" t="s">
        <v>795</v>
      </c>
      <c r="W32" t="s">
        <v>796</v>
      </c>
      <c r="X32" t="s">
        <v>797</v>
      </c>
      <c r="Y32" t="s">
        <v>798</v>
      </c>
      <c r="Z32" t="s">
        <v>799</v>
      </c>
      <c r="AA32" t="s">
        <v>800</v>
      </c>
      <c r="AB32" t="s">
        <v>801</v>
      </c>
      <c r="AC32" t="s">
        <v>802</v>
      </c>
      <c r="AD32" t="s">
        <v>803</v>
      </c>
      <c r="AE32" t="s">
        <v>804</v>
      </c>
      <c r="AF32" t="s">
        <v>74</v>
      </c>
      <c r="AG32">
        <v>58</v>
      </c>
      <c r="AH32">
        <v>23</v>
      </c>
      <c r="AI32">
        <v>22</v>
      </c>
      <c r="AJ32">
        <v>8</v>
      </c>
      <c r="AK32">
        <v>42</v>
      </c>
      <c r="AL32" t="s">
        <v>805</v>
      </c>
      <c r="AM32" t="s">
        <v>806</v>
      </c>
      <c r="AN32" t="s">
        <v>807</v>
      </c>
      <c r="AO32" t="s">
        <v>808</v>
      </c>
      <c r="AP32" t="s">
        <v>74</v>
      </c>
      <c r="AQ32" t="s">
        <v>74</v>
      </c>
      <c r="AR32" t="s">
        <v>809</v>
      </c>
      <c r="AS32" t="s">
        <v>810</v>
      </c>
      <c r="AT32" t="s">
        <v>811</v>
      </c>
      <c r="AU32">
        <v>2022</v>
      </c>
      <c r="AV32">
        <v>10</v>
      </c>
      <c r="AW32" t="s">
        <v>74</v>
      </c>
      <c r="AX32" t="s">
        <v>74</v>
      </c>
      <c r="AY32" t="s">
        <v>74</v>
      </c>
      <c r="AZ32" t="s">
        <v>74</v>
      </c>
      <c r="BA32" t="s">
        <v>74</v>
      </c>
      <c r="BB32" t="s">
        <v>74</v>
      </c>
      <c r="BC32" t="s">
        <v>74</v>
      </c>
      <c r="BD32">
        <v>914115</v>
      </c>
      <c r="BE32" t="s">
        <v>812</v>
      </c>
      <c r="BF32" t="str">
        <f>HYPERLINK("http://dx.doi.org/10.3389/fenrg.2022.914115","http://dx.doi.org/10.3389/fenrg.2022.914115")</f>
        <v>http://dx.doi.org/10.3389/fenrg.2022.914115</v>
      </c>
      <c r="BG32" t="s">
        <v>74</v>
      </c>
      <c r="BH32" t="s">
        <v>74</v>
      </c>
      <c r="BI32">
        <v>15</v>
      </c>
      <c r="BJ32" t="s">
        <v>813</v>
      </c>
      <c r="BK32" t="s">
        <v>100</v>
      </c>
      <c r="BL32" t="s">
        <v>813</v>
      </c>
      <c r="BM32" t="s">
        <v>814</v>
      </c>
      <c r="BN32" t="s">
        <v>74</v>
      </c>
      <c r="BO32" t="s">
        <v>815</v>
      </c>
      <c r="BP32" t="s">
        <v>74</v>
      </c>
      <c r="BQ32" t="s">
        <v>74</v>
      </c>
      <c r="BR32" t="s">
        <v>104</v>
      </c>
      <c r="BS32" t="s">
        <v>816</v>
      </c>
      <c r="BT32" t="str">
        <f>HYPERLINK("https%3A%2F%2Fwww.webofscience.com%2Fwos%2Fwoscc%2Ffull-record%2FWOS:000836347600001","View Full Record in Web of Science")</f>
        <v>View Full Record in Web of Science</v>
      </c>
    </row>
    <row r="33" spans="1:72" x14ac:dyDescent="0.25">
      <c r="A33" t="s">
        <v>72</v>
      </c>
      <c r="B33" t="s">
        <v>817</v>
      </c>
      <c r="C33" t="s">
        <v>74</v>
      </c>
      <c r="D33" t="s">
        <v>74</v>
      </c>
      <c r="E33" t="s">
        <v>74</v>
      </c>
      <c r="F33" t="s">
        <v>818</v>
      </c>
      <c r="G33" t="s">
        <v>74</v>
      </c>
      <c r="H33" t="s">
        <v>74</v>
      </c>
      <c r="I33" t="s">
        <v>819</v>
      </c>
      <c r="J33" t="s">
        <v>820</v>
      </c>
      <c r="K33" t="s">
        <v>74</v>
      </c>
      <c r="L33" t="s">
        <v>74</v>
      </c>
      <c r="M33" t="s">
        <v>78</v>
      </c>
      <c r="N33" t="s">
        <v>79</v>
      </c>
      <c r="O33" t="s">
        <v>74</v>
      </c>
      <c r="P33" t="s">
        <v>74</v>
      </c>
      <c r="Q33" t="s">
        <v>74</v>
      </c>
      <c r="R33" t="s">
        <v>74</v>
      </c>
      <c r="S33" t="s">
        <v>74</v>
      </c>
      <c r="T33" t="s">
        <v>74</v>
      </c>
      <c r="U33" t="s">
        <v>821</v>
      </c>
      <c r="V33" t="s">
        <v>822</v>
      </c>
      <c r="W33" t="s">
        <v>823</v>
      </c>
      <c r="X33" t="s">
        <v>824</v>
      </c>
      <c r="Y33" t="s">
        <v>825</v>
      </c>
      <c r="Z33" t="s">
        <v>74</v>
      </c>
      <c r="AA33" t="s">
        <v>826</v>
      </c>
      <c r="AB33" t="s">
        <v>827</v>
      </c>
      <c r="AC33" t="s">
        <v>828</v>
      </c>
      <c r="AD33" t="s">
        <v>829</v>
      </c>
      <c r="AE33" t="s">
        <v>830</v>
      </c>
      <c r="AF33" t="s">
        <v>74</v>
      </c>
      <c r="AG33">
        <v>59</v>
      </c>
      <c r="AH33">
        <v>26</v>
      </c>
      <c r="AI33">
        <v>27</v>
      </c>
      <c r="AJ33">
        <v>3</v>
      </c>
      <c r="AK33">
        <v>81</v>
      </c>
      <c r="AL33" t="s">
        <v>831</v>
      </c>
      <c r="AM33" t="s">
        <v>832</v>
      </c>
      <c r="AN33" t="s">
        <v>833</v>
      </c>
      <c r="AO33" t="s">
        <v>834</v>
      </c>
      <c r="AP33" t="s">
        <v>835</v>
      </c>
      <c r="AQ33" t="s">
        <v>74</v>
      </c>
      <c r="AR33" t="s">
        <v>836</v>
      </c>
      <c r="AS33" t="s">
        <v>837</v>
      </c>
      <c r="AT33" t="s">
        <v>838</v>
      </c>
      <c r="AU33">
        <v>2014</v>
      </c>
      <c r="AV33">
        <v>116</v>
      </c>
      <c r="AW33">
        <v>6</v>
      </c>
      <c r="AX33" t="s">
        <v>74</v>
      </c>
      <c r="AY33" t="s">
        <v>74</v>
      </c>
      <c r="AZ33" t="s">
        <v>74</v>
      </c>
      <c r="BA33" t="s">
        <v>74</v>
      </c>
      <c r="BB33" t="s">
        <v>74</v>
      </c>
      <c r="BC33" t="s">
        <v>74</v>
      </c>
      <c r="BD33">
        <v>66808</v>
      </c>
      <c r="BE33" t="s">
        <v>839</v>
      </c>
      <c r="BF33" t="str">
        <f>HYPERLINK("http://dx.doi.org/10.1063/1.4891346","http://dx.doi.org/10.1063/1.4891346")</f>
        <v>http://dx.doi.org/10.1063/1.4891346</v>
      </c>
      <c r="BG33" t="s">
        <v>74</v>
      </c>
      <c r="BH33" t="s">
        <v>74</v>
      </c>
      <c r="BI33">
        <v>11</v>
      </c>
      <c r="BJ33" t="s">
        <v>840</v>
      </c>
      <c r="BK33" t="s">
        <v>100</v>
      </c>
      <c r="BL33" t="s">
        <v>841</v>
      </c>
      <c r="BM33" t="s">
        <v>842</v>
      </c>
      <c r="BN33" t="s">
        <v>74</v>
      </c>
      <c r="BO33" t="s">
        <v>74</v>
      </c>
      <c r="BP33" t="s">
        <v>74</v>
      </c>
      <c r="BQ33" t="s">
        <v>74</v>
      </c>
      <c r="BR33" t="s">
        <v>104</v>
      </c>
      <c r="BS33" t="s">
        <v>843</v>
      </c>
      <c r="BT33" t="str">
        <f>HYPERLINK("https%3A%2F%2Fwww.webofscience.com%2Fwos%2Fwoscc%2Ffull-record%2FWOS:000341179400086","View Full Record in Web of Science")</f>
        <v>View Full Record in Web of Science</v>
      </c>
    </row>
    <row r="34" spans="1:72" x14ac:dyDescent="0.25">
      <c r="A34" t="s">
        <v>72</v>
      </c>
      <c r="B34" t="s">
        <v>844</v>
      </c>
      <c r="C34" t="s">
        <v>74</v>
      </c>
      <c r="D34" t="s">
        <v>74</v>
      </c>
      <c r="E34" t="s">
        <v>74</v>
      </c>
      <c r="F34" t="s">
        <v>845</v>
      </c>
      <c r="G34" t="s">
        <v>74</v>
      </c>
      <c r="H34" t="s">
        <v>74</v>
      </c>
      <c r="I34" t="s">
        <v>846</v>
      </c>
      <c r="J34" t="s">
        <v>138</v>
      </c>
      <c r="K34" t="s">
        <v>74</v>
      </c>
      <c r="L34" t="s">
        <v>74</v>
      </c>
      <c r="M34" t="s">
        <v>78</v>
      </c>
      <c r="N34" t="s">
        <v>79</v>
      </c>
      <c r="O34" t="s">
        <v>74</v>
      </c>
      <c r="P34" t="s">
        <v>74</v>
      </c>
      <c r="Q34" t="s">
        <v>74</v>
      </c>
      <c r="R34" t="s">
        <v>74</v>
      </c>
      <c r="S34" t="s">
        <v>74</v>
      </c>
      <c r="T34" t="s">
        <v>847</v>
      </c>
      <c r="U34" t="s">
        <v>848</v>
      </c>
      <c r="V34" t="s">
        <v>849</v>
      </c>
      <c r="W34" t="s">
        <v>850</v>
      </c>
      <c r="X34" t="s">
        <v>851</v>
      </c>
      <c r="Y34" t="s">
        <v>852</v>
      </c>
      <c r="Z34" t="s">
        <v>853</v>
      </c>
      <c r="AA34" t="s">
        <v>854</v>
      </c>
      <c r="AB34" t="s">
        <v>855</v>
      </c>
      <c r="AC34" t="s">
        <v>856</v>
      </c>
      <c r="AD34" t="s">
        <v>857</v>
      </c>
      <c r="AE34" t="s">
        <v>858</v>
      </c>
      <c r="AF34" t="s">
        <v>74</v>
      </c>
      <c r="AG34">
        <v>34</v>
      </c>
      <c r="AH34">
        <v>12</v>
      </c>
      <c r="AI34">
        <v>14</v>
      </c>
      <c r="AJ34">
        <v>2</v>
      </c>
      <c r="AK34">
        <v>47</v>
      </c>
      <c r="AL34" t="s">
        <v>150</v>
      </c>
      <c r="AM34" t="s">
        <v>151</v>
      </c>
      <c r="AN34" t="s">
        <v>152</v>
      </c>
      <c r="AO34" t="s">
        <v>153</v>
      </c>
      <c r="AP34" t="s">
        <v>154</v>
      </c>
      <c r="AQ34" t="s">
        <v>74</v>
      </c>
      <c r="AR34" t="s">
        <v>155</v>
      </c>
      <c r="AS34" t="s">
        <v>156</v>
      </c>
      <c r="AT34" t="s">
        <v>760</v>
      </c>
      <c r="AU34">
        <v>2020</v>
      </c>
      <c r="AV34">
        <v>30</v>
      </c>
      <c r="AW34">
        <v>17</v>
      </c>
      <c r="AX34" t="s">
        <v>74</v>
      </c>
      <c r="AY34" t="s">
        <v>74</v>
      </c>
      <c r="AZ34" t="s">
        <v>74</v>
      </c>
      <c r="BA34" t="s">
        <v>74</v>
      </c>
      <c r="BB34" t="s">
        <v>74</v>
      </c>
      <c r="BC34" t="s">
        <v>74</v>
      </c>
      <c r="BD34">
        <v>1909942</v>
      </c>
      <c r="BE34" t="s">
        <v>859</v>
      </c>
      <c r="BF34" t="str">
        <f>HYPERLINK("http://dx.doi.org/10.1002/adfm.201909942","http://dx.doi.org/10.1002/adfm.201909942")</f>
        <v>http://dx.doi.org/10.1002/adfm.201909942</v>
      </c>
      <c r="BG34" t="s">
        <v>74</v>
      </c>
      <c r="BH34" t="s">
        <v>860</v>
      </c>
      <c r="BI34">
        <v>10</v>
      </c>
      <c r="BJ34" t="s">
        <v>160</v>
      </c>
      <c r="BK34" t="s">
        <v>100</v>
      </c>
      <c r="BL34" t="s">
        <v>161</v>
      </c>
      <c r="BM34" t="s">
        <v>861</v>
      </c>
      <c r="BN34" t="s">
        <v>74</v>
      </c>
      <c r="BO34" t="s">
        <v>862</v>
      </c>
      <c r="BP34" t="s">
        <v>74</v>
      </c>
      <c r="BQ34" t="s">
        <v>74</v>
      </c>
      <c r="BR34" t="s">
        <v>104</v>
      </c>
      <c r="BS34" t="s">
        <v>863</v>
      </c>
      <c r="BT34" t="str">
        <f>HYPERLINK("https%3A%2F%2Fwww.webofscience.com%2Fwos%2Fwoscc%2Ffull-record%2FWOS:000517147200001","View Full Record in Web of Science")</f>
        <v>View Full Record in Web of Science</v>
      </c>
    </row>
    <row r="35" spans="1:72" x14ac:dyDescent="0.25">
      <c r="A35" t="s">
        <v>72</v>
      </c>
      <c r="B35" t="s">
        <v>864</v>
      </c>
      <c r="C35" t="s">
        <v>74</v>
      </c>
      <c r="D35" t="s">
        <v>74</v>
      </c>
      <c r="E35" t="s">
        <v>74</v>
      </c>
      <c r="F35" t="s">
        <v>865</v>
      </c>
      <c r="G35" t="s">
        <v>74</v>
      </c>
      <c r="H35" t="s">
        <v>74</v>
      </c>
      <c r="I35" t="s">
        <v>866</v>
      </c>
      <c r="J35" t="s">
        <v>630</v>
      </c>
      <c r="K35" t="s">
        <v>74</v>
      </c>
      <c r="L35" t="s">
        <v>74</v>
      </c>
      <c r="M35" t="s">
        <v>78</v>
      </c>
      <c r="N35" t="s">
        <v>79</v>
      </c>
      <c r="O35" t="s">
        <v>74</v>
      </c>
      <c r="P35" t="s">
        <v>74</v>
      </c>
      <c r="Q35" t="s">
        <v>74</v>
      </c>
      <c r="R35" t="s">
        <v>74</v>
      </c>
      <c r="S35" t="s">
        <v>74</v>
      </c>
      <c r="T35" t="s">
        <v>74</v>
      </c>
      <c r="U35" t="s">
        <v>867</v>
      </c>
      <c r="V35" t="s">
        <v>868</v>
      </c>
      <c r="W35" t="s">
        <v>869</v>
      </c>
      <c r="X35" t="s">
        <v>870</v>
      </c>
      <c r="Y35" t="s">
        <v>871</v>
      </c>
      <c r="Z35" t="s">
        <v>872</v>
      </c>
      <c r="AA35" t="s">
        <v>873</v>
      </c>
      <c r="AB35" t="s">
        <v>874</v>
      </c>
      <c r="AC35" t="s">
        <v>875</v>
      </c>
      <c r="AD35" t="s">
        <v>876</v>
      </c>
      <c r="AE35" t="s">
        <v>877</v>
      </c>
      <c r="AF35" t="s">
        <v>74</v>
      </c>
      <c r="AG35">
        <v>38</v>
      </c>
      <c r="AH35">
        <v>26</v>
      </c>
      <c r="AI35">
        <v>27</v>
      </c>
      <c r="AJ35">
        <v>13</v>
      </c>
      <c r="AK35">
        <v>50</v>
      </c>
      <c r="AL35" t="s">
        <v>91</v>
      </c>
      <c r="AM35" t="s">
        <v>92</v>
      </c>
      <c r="AN35" t="s">
        <v>93</v>
      </c>
      <c r="AO35" t="s">
        <v>642</v>
      </c>
      <c r="AP35" t="s">
        <v>643</v>
      </c>
      <c r="AQ35" t="s">
        <v>74</v>
      </c>
      <c r="AR35" t="s">
        <v>644</v>
      </c>
      <c r="AS35" t="s">
        <v>645</v>
      </c>
      <c r="AT35" t="s">
        <v>622</v>
      </c>
      <c r="AU35">
        <v>2023</v>
      </c>
      <c r="AV35">
        <v>22</v>
      </c>
      <c r="AW35">
        <v>9</v>
      </c>
      <c r="AX35" t="s">
        <v>74</v>
      </c>
      <c r="AY35" t="s">
        <v>74</v>
      </c>
      <c r="AZ35" t="s">
        <v>74</v>
      </c>
      <c r="BA35" t="s">
        <v>74</v>
      </c>
      <c r="BB35">
        <v>1121</v>
      </c>
      <c r="BC35" t="s">
        <v>647</v>
      </c>
      <c r="BD35" t="s">
        <v>74</v>
      </c>
      <c r="BE35" t="s">
        <v>878</v>
      </c>
      <c r="BF35" t="str">
        <f>HYPERLINK("http://dx.doi.org/10.1038/s41563-023-01601-5","http://dx.doi.org/10.1038/s41563-023-01601-5")</f>
        <v>http://dx.doi.org/10.1038/s41563-023-01601-5</v>
      </c>
      <c r="BG35" t="s">
        <v>74</v>
      </c>
      <c r="BH35" t="s">
        <v>410</v>
      </c>
      <c r="BI35">
        <v>19</v>
      </c>
      <c r="BJ35" t="s">
        <v>650</v>
      </c>
      <c r="BK35" t="s">
        <v>100</v>
      </c>
      <c r="BL35" t="s">
        <v>651</v>
      </c>
      <c r="BM35" t="s">
        <v>879</v>
      </c>
      <c r="BN35">
        <v>37414944</v>
      </c>
      <c r="BO35" t="s">
        <v>880</v>
      </c>
      <c r="BP35" t="s">
        <v>74</v>
      </c>
      <c r="BQ35" t="s">
        <v>74</v>
      </c>
      <c r="BR35" t="s">
        <v>104</v>
      </c>
      <c r="BS35" t="s">
        <v>881</v>
      </c>
      <c r="BT35" t="str">
        <f>HYPERLINK("https%3A%2F%2Fwww.webofscience.com%2Fwos%2Fwoscc%2Ffull-record%2FWOS:001023431900003","View Full Record in Web of Science")</f>
        <v>View Full Record in Web of Science</v>
      </c>
    </row>
    <row r="36" spans="1:72" x14ac:dyDescent="0.25">
      <c r="A36" t="s">
        <v>72</v>
      </c>
      <c r="B36" t="s">
        <v>882</v>
      </c>
      <c r="C36" t="s">
        <v>74</v>
      </c>
      <c r="D36" t="s">
        <v>74</v>
      </c>
      <c r="E36" t="s">
        <v>74</v>
      </c>
      <c r="F36" t="s">
        <v>883</v>
      </c>
      <c r="G36" t="s">
        <v>74</v>
      </c>
      <c r="H36" t="s">
        <v>74</v>
      </c>
      <c r="I36" t="s">
        <v>884</v>
      </c>
      <c r="J36" t="s">
        <v>885</v>
      </c>
      <c r="K36" t="s">
        <v>74</v>
      </c>
      <c r="L36" t="s">
        <v>74</v>
      </c>
      <c r="M36" t="s">
        <v>78</v>
      </c>
      <c r="N36" t="s">
        <v>79</v>
      </c>
      <c r="O36" t="s">
        <v>74</v>
      </c>
      <c r="P36" t="s">
        <v>74</v>
      </c>
      <c r="Q36" t="s">
        <v>74</v>
      </c>
      <c r="R36" t="s">
        <v>74</v>
      </c>
      <c r="S36" t="s">
        <v>74</v>
      </c>
      <c r="T36" t="s">
        <v>74</v>
      </c>
      <c r="U36" t="s">
        <v>886</v>
      </c>
      <c r="V36" t="s">
        <v>887</v>
      </c>
      <c r="W36" t="s">
        <v>888</v>
      </c>
      <c r="X36" t="s">
        <v>889</v>
      </c>
      <c r="Y36" t="s">
        <v>890</v>
      </c>
      <c r="Z36" t="s">
        <v>891</v>
      </c>
      <c r="AA36" t="s">
        <v>892</v>
      </c>
      <c r="AB36" t="s">
        <v>893</v>
      </c>
      <c r="AC36" t="s">
        <v>894</v>
      </c>
      <c r="AD36" t="s">
        <v>895</v>
      </c>
      <c r="AE36" t="s">
        <v>896</v>
      </c>
      <c r="AF36" t="s">
        <v>74</v>
      </c>
      <c r="AG36">
        <v>45</v>
      </c>
      <c r="AH36">
        <v>3</v>
      </c>
      <c r="AI36">
        <v>3</v>
      </c>
      <c r="AJ36">
        <v>0</v>
      </c>
      <c r="AK36">
        <v>21</v>
      </c>
      <c r="AL36" t="s">
        <v>897</v>
      </c>
      <c r="AM36" t="s">
        <v>832</v>
      </c>
      <c r="AN36" t="s">
        <v>833</v>
      </c>
      <c r="AO36" t="s">
        <v>898</v>
      </c>
      <c r="AP36" t="s">
        <v>74</v>
      </c>
      <c r="AQ36" t="s">
        <v>74</v>
      </c>
      <c r="AR36" t="s">
        <v>899</v>
      </c>
      <c r="AS36" t="s">
        <v>900</v>
      </c>
      <c r="AT36" t="s">
        <v>733</v>
      </c>
      <c r="AU36">
        <v>2015</v>
      </c>
      <c r="AV36">
        <v>3</v>
      </c>
      <c r="AW36">
        <v>3</v>
      </c>
      <c r="AX36" t="s">
        <v>74</v>
      </c>
      <c r="AY36" t="s">
        <v>74</v>
      </c>
      <c r="AZ36" t="s">
        <v>74</v>
      </c>
      <c r="BA36" t="s">
        <v>74</v>
      </c>
      <c r="BB36" t="s">
        <v>74</v>
      </c>
      <c r="BC36" t="s">
        <v>74</v>
      </c>
      <c r="BD36">
        <v>36106</v>
      </c>
      <c r="BE36" t="s">
        <v>901</v>
      </c>
      <c r="BF36" t="str">
        <f>HYPERLINK("http://dx.doi.org/10.1063/1.4914943","http://dx.doi.org/10.1063/1.4914943")</f>
        <v>http://dx.doi.org/10.1063/1.4914943</v>
      </c>
      <c r="BG36" t="s">
        <v>74</v>
      </c>
      <c r="BH36" t="s">
        <v>74</v>
      </c>
      <c r="BI36">
        <v>7</v>
      </c>
      <c r="BJ36" t="s">
        <v>360</v>
      </c>
      <c r="BK36" t="s">
        <v>100</v>
      </c>
      <c r="BL36" t="s">
        <v>361</v>
      </c>
      <c r="BM36" t="s">
        <v>902</v>
      </c>
      <c r="BN36" t="s">
        <v>74</v>
      </c>
      <c r="BO36" t="s">
        <v>903</v>
      </c>
      <c r="BP36" t="s">
        <v>74</v>
      </c>
      <c r="BQ36" t="s">
        <v>74</v>
      </c>
      <c r="BR36" t="s">
        <v>104</v>
      </c>
      <c r="BS36" t="s">
        <v>904</v>
      </c>
      <c r="BT36" t="str">
        <f>HYPERLINK("https%3A%2F%2Fwww.webofscience.com%2Fwos%2Fwoscc%2Ffull-record%2FWOS:000352450200007","View Full Record in Web of Science")</f>
        <v>View Full Record in Web of Science</v>
      </c>
    </row>
    <row r="37" spans="1:72" x14ac:dyDescent="0.25">
      <c r="A37" t="s">
        <v>72</v>
      </c>
      <c r="B37" t="s">
        <v>905</v>
      </c>
      <c r="C37" t="s">
        <v>74</v>
      </c>
      <c r="D37" t="s">
        <v>74</v>
      </c>
      <c r="E37" t="s">
        <v>74</v>
      </c>
      <c r="F37" t="s">
        <v>906</v>
      </c>
      <c r="G37" t="s">
        <v>74</v>
      </c>
      <c r="H37" t="s">
        <v>74</v>
      </c>
      <c r="I37" t="s">
        <v>907</v>
      </c>
      <c r="J37" t="s">
        <v>908</v>
      </c>
      <c r="K37" t="s">
        <v>74</v>
      </c>
      <c r="L37" t="s">
        <v>74</v>
      </c>
      <c r="M37" t="s">
        <v>78</v>
      </c>
      <c r="N37" t="s">
        <v>79</v>
      </c>
      <c r="O37" t="s">
        <v>74</v>
      </c>
      <c r="P37" t="s">
        <v>74</v>
      </c>
      <c r="Q37" t="s">
        <v>74</v>
      </c>
      <c r="R37" t="s">
        <v>74</v>
      </c>
      <c r="S37" t="s">
        <v>74</v>
      </c>
      <c r="T37" t="s">
        <v>74</v>
      </c>
      <c r="U37" t="s">
        <v>909</v>
      </c>
      <c r="V37" t="s">
        <v>910</v>
      </c>
      <c r="W37" t="s">
        <v>911</v>
      </c>
      <c r="X37" t="s">
        <v>912</v>
      </c>
      <c r="Y37" t="s">
        <v>913</v>
      </c>
      <c r="Z37" t="s">
        <v>914</v>
      </c>
      <c r="AA37" t="s">
        <v>915</v>
      </c>
      <c r="AB37" t="s">
        <v>916</v>
      </c>
      <c r="AC37" t="s">
        <v>74</v>
      </c>
      <c r="AD37" t="s">
        <v>74</v>
      </c>
      <c r="AE37" t="s">
        <v>74</v>
      </c>
      <c r="AF37" t="s">
        <v>74</v>
      </c>
      <c r="AG37">
        <v>61</v>
      </c>
      <c r="AH37">
        <v>2</v>
      </c>
      <c r="AI37">
        <v>2</v>
      </c>
      <c r="AJ37">
        <v>2</v>
      </c>
      <c r="AK37">
        <v>29</v>
      </c>
      <c r="AL37" t="s">
        <v>831</v>
      </c>
      <c r="AM37" t="s">
        <v>832</v>
      </c>
      <c r="AN37" t="s">
        <v>833</v>
      </c>
      <c r="AO37" t="s">
        <v>917</v>
      </c>
      <c r="AP37" t="s">
        <v>918</v>
      </c>
      <c r="AQ37" t="s">
        <v>74</v>
      </c>
      <c r="AR37" t="s">
        <v>919</v>
      </c>
      <c r="AS37" t="s">
        <v>920</v>
      </c>
      <c r="AT37" t="s">
        <v>921</v>
      </c>
      <c r="AU37">
        <v>2021</v>
      </c>
      <c r="AV37">
        <v>118</v>
      </c>
      <c r="AW37">
        <v>19</v>
      </c>
      <c r="AX37" t="s">
        <v>74</v>
      </c>
      <c r="AY37" t="s">
        <v>74</v>
      </c>
      <c r="AZ37" t="s">
        <v>74</v>
      </c>
      <c r="BA37" t="s">
        <v>74</v>
      </c>
      <c r="BB37" t="s">
        <v>74</v>
      </c>
      <c r="BC37" t="s">
        <v>74</v>
      </c>
      <c r="BD37">
        <v>192902</v>
      </c>
      <c r="BE37" t="s">
        <v>922</v>
      </c>
      <c r="BF37" t="str">
        <f>HYPERLINK("http://dx.doi.org/10.1063/5.0048356","http://dx.doi.org/10.1063/5.0048356")</f>
        <v>http://dx.doi.org/10.1063/5.0048356</v>
      </c>
      <c r="BG37" t="s">
        <v>74</v>
      </c>
      <c r="BH37" t="s">
        <v>74</v>
      </c>
      <c r="BI37">
        <v>6</v>
      </c>
      <c r="BJ37" t="s">
        <v>840</v>
      </c>
      <c r="BK37" t="s">
        <v>100</v>
      </c>
      <c r="BL37" t="s">
        <v>841</v>
      </c>
      <c r="BM37" t="s">
        <v>923</v>
      </c>
      <c r="BN37" t="s">
        <v>74</v>
      </c>
      <c r="BO37" t="s">
        <v>479</v>
      </c>
      <c r="BP37" t="s">
        <v>74</v>
      </c>
      <c r="BQ37" t="s">
        <v>74</v>
      </c>
      <c r="BR37" t="s">
        <v>104</v>
      </c>
      <c r="BS37" t="s">
        <v>924</v>
      </c>
      <c r="BT37" t="str">
        <f>HYPERLINK("https%3A%2F%2Fwww.webofscience.com%2Fwos%2Fwoscc%2Ffull-record%2FWOS:000649073600004","View Full Record in Web of Science")</f>
        <v>View Full Record in Web of Science</v>
      </c>
    </row>
    <row r="38" spans="1:72" x14ac:dyDescent="0.25">
      <c r="A38" t="s">
        <v>72</v>
      </c>
      <c r="B38" t="s">
        <v>925</v>
      </c>
      <c r="C38" t="s">
        <v>74</v>
      </c>
      <c r="D38" t="s">
        <v>74</v>
      </c>
      <c r="E38" t="s">
        <v>74</v>
      </c>
      <c r="F38" t="s">
        <v>926</v>
      </c>
      <c r="G38" t="s">
        <v>74</v>
      </c>
      <c r="H38" t="s">
        <v>74</v>
      </c>
      <c r="I38" t="s">
        <v>927</v>
      </c>
      <c r="J38" t="s">
        <v>454</v>
      </c>
      <c r="K38" t="s">
        <v>74</v>
      </c>
      <c r="L38" t="s">
        <v>74</v>
      </c>
      <c r="M38" t="s">
        <v>78</v>
      </c>
      <c r="N38" t="s">
        <v>79</v>
      </c>
      <c r="O38" t="s">
        <v>74</v>
      </c>
      <c r="P38" t="s">
        <v>74</v>
      </c>
      <c r="Q38" t="s">
        <v>74</v>
      </c>
      <c r="R38" t="s">
        <v>74</v>
      </c>
      <c r="S38" t="s">
        <v>74</v>
      </c>
      <c r="T38" t="s">
        <v>928</v>
      </c>
      <c r="U38" t="s">
        <v>929</v>
      </c>
      <c r="V38" t="s">
        <v>930</v>
      </c>
      <c r="W38" t="s">
        <v>931</v>
      </c>
      <c r="X38" t="s">
        <v>932</v>
      </c>
      <c r="Y38" t="s">
        <v>933</v>
      </c>
      <c r="Z38" t="s">
        <v>934</v>
      </c>
      <c r="AA38" t="s">
        <v>935</v>
      </c>
      <c r="AB38" t="s">
        <v>936</v>
      </c>
      <c r="AC38" t="s">
        <v>937</v>
      </c>
      <c r="AD38" t="s">
        <v>938</v>
      </c>
      <c r="AE38" t="s">
        <v>939</v>
      </c>
      <c r="AF38" t="s">
        <v>74</v>
      </c>
      <c r="AG38">
        <v>47</v>
      </c>
      <c r="AH38">
        <v>22</v>
      </c>
      <c r="AI38">
        <v>22</v>
      </c>
      <c r="AJ38">
        <v>0</v>
      </c>
      <c r="AK38">
        <v>46</v>
      </c>
      <c r="AL38" t="s">
        <v>467</v>
      </c>
      <c r="AM38" t="s">
        <v>263</v>
      </c>
      <c r="AN38" t="s">
        <v>468</v>
      </c>
      <c r="AO38" t="s">
        <v>469</v>
      </c>
      <c r="AP38" t="s">
        <v>470</v>
      </c>
      <c r="AQ38" t="s">
        <v>74</v>
      </c>
      <c r="AR38" t="s">
        <v>471</v>
      </c>
      <c r="AS38" t="s">
        <v>472</v>
      </c>
      <c r="AT38" t="s">
        <v>940</v>
      </c>
      <c r="AU38">
        <v>2019</v>
      </c>
      <c r="AV38">
        <v>11</v>
      </c>
      <c r="AW38">
        <v>23</v>
      </c>
      <c r="AX38" t="s">
        <v>74</v>
      </c>
      <c r="AY38" t="s">
        <v>74</v>
      </c>
      <c r="AZ38" t="s">
        <v>74</v>
      </c>
      <c r="BA38" t="s">
        <v>74</v>
      </c>
      <c r="BB38">
        <v>20965</v>
      </c>
      <c r="BC38">
        <v>20972</v>
      </c>
      <c r="BD38" t="s">
        <v>74</v>
      </c>
      <c r="BE38" t="s">
        <v>941</v>
      </c>
      <c r="BF38" t="str">
        <f>HYPERLINK("http://dx.doi.org/10.1021/acsami.9b02498","http://dx.doi.org/10.1021/acsami.9b02498")</f>
        <v>http://dx.doi.org/10.1021/acsami.9b02498</v>
      </c>
      <c r="BG38" t="s">
        <v>74</v>
      </c>
      <c r="BH38" t="s">
        <v>74</v>
      </c>
      <c r="BI38">
        <v>8</v>
      </c>
      <c r="BJ38" t="s">
        <v>476</v>
      </c>
      <c r="BK38" t="s">
        <v>100</v>
      </c>
      <c r="BL38" t="s">
        <v>477</v>
      </c>
      <c r="BM38" t="s">
        <v>942</v>
      </c>
      <c r="BN38">
        <v>31117430</v>
      </c>
      <c r="BO38" t="s">
        <v>74</v>
      </c>
      <c r="BP38" t="s">
        <v>74</v>
      </c>
      <c r="BQ38" t="s">
        <v>74</v>
      </c>
      <c r="BR38" t="s">
        <v>104</v>
      </c>
      <c r="BS38" t="s">
        <v>943</v>
      </c>
      <c r="BT38" t="str">
        <f>HYPERLINK("https%3A%2F%2Fwww.webofscience.com%2Fwos%2Fwoscc%2Ffull-record%2FWOS:000471835800041","View Full Record in Web of Science")</f>
        <v>View Full Record in Web of Science</v>
      </c>
    </row>
    <row r="39" spans="1:72" x14ac:dyDescent="0.25">
      <c r="A39" t="s">
        <v>72</v>
      </c>
      <c r="B39" t="s">
        <v>944</v>
      </c>
      <c r="C39" t="s">
        <v>74</v>
      </c>
      <c r="D39" t="s">
        <v>74</v>
      </c>
      <c r="E39" t="s">
        <v>74</v>
      </c>
      <c r="F39" t="s">
        <v>945</v>
      </c>
      <c r="G39" t="s">
        <v>74</v>
      </c>
      <c r="H39" t="s">
        <v>74</v>
      </c>
      <c r="I39" t="s">
        <v>946</v>
      </c>
      <c r="J39" t="s">
        <v>77</v>
      </c>
      <c r="K39" t="s">
        <v>74</v>
      </c>
      <c r="L39" t="s">
        <v>74</v>
      </c>
      <c r="M39" t="s">
        <v>78</v>
      </c>
      <c r="N39" t="s">
        <v>79</v>
      </c>
      <c r="O39" t="s">
        <v>74</v>
      </c>
      <c r="P39" t="s">
        <v>74</v>
      </c>
      <c r="Q39" t="s">
        <v>74</v>
      </c>
      <c r="R39" t="s">
        <v>74</v>
      </c>
      <c r="S39" t="s">
        <v>74</v>
      </c>
      <c r="T39" t="s">
        <v>74</v>
      </c>
      <c r="U39" t="s">
        <v>947</v>
      </c>
      <c r="V39" t="s">
        <v>948</v>
      </c>
      <c r="W39" t="s">
        <v>949</v>
      </c>
      <c r="X39" t="s">
        <v>950</v>
      </c>
      <c r="Y39" t="s">
        <v>951</v>
      </c>
      <c r="Z39" t="s">
        <v>952</v>
      </c>
      <c r="AA39" t="s">
        <v>953</v>
      </c>
      <c r="AB39" t="s">
        <v>954</v>
      </c>
      <c r="AC39" t="s">
        <v>955</v>
      </c>
      <c r="AD39" t="s">
        <v>956</v>
      </c>
      <c r="AE39" t="s">
        <v>957</v>
      </c>
      <c r="AF39" t="s">
        <v>74</v>
      </c>
      <c r="AG39">
        <v>51</v>
      </c>
      <c r="AH39">
        <v>1</v>
      </c>
      <c r="AI39">
        <v>1</v>
      </c>
      <c r="AJ39">
        <v>36</v>
      </c>
      <c r="AK39">
        <v>36</v>
      </c>
      <c r="AL39" t="s">
        <v>91</v>
      </c>
      <c r="AM39" t="s">
        <v>92</v>
      </c>
      <c r="AN39" t="s">
        <v>93</v>
      </c>
      <c r="AO39" t="s">
        <v>74</v>
      </c>
      <c r="AP39" t="s">
        <v>94</v>
      </c>
      <c r="AQ39" t="s">
        <v>74</v>
      </c>
      <c r="AR39" t="s">
        <v>95</v>
      </c>
      <c r="AS39" t="s">
        <v>96</v>
      </c>
      <c r="AT39" t="s">
        <v>958</v>
      </c>
      <c r="AU39">
        <v>2024</v>
      </c>
      <c r="AV39">
        <v>15</v>
      </c>
      <c r="AW39">
        <v>1</v>
      </c>
      <c r="AX39" t="s">
        <v>74</v>
      </c>
      <c r="AY39" t="s">
        <v>74</v>
      </c>
      <c r="AZ39" t="s">
        <v>74</v>
      </c>
      <c r="BA39" t="s">
        <v>74</v>
      </c>
      <c r="BB39" t="s">
        <v>74</v>
      </c>
      <c r="BC39" t="s">
        <v>74</v>
      </c>
      <c r="BD39">
        <v>2868</v>
      </c>
      <c r="BE39" t="s">
        <v>959</v>
      </c>
      <c r="BF39" t="str">
        <f>HYPERLINK("http://dx.doi.org/10.1038/s41467-024-47226-3","http://dx.doi.org/10.1038/s41467-024-47226-3")</f>
        <v>http://dx.doi.org/10.1038/s41467-024-47226-3</v>
      </c>
      <c r="BG39" t="s">
        <v>74</v>
      </c>
      <c r="BH39" t="s">
        <v>74</v>
      </c>
      <c r="BI39">
        <v>9</v>
      </c>
      <c r="BJ39" t="s">
        <v>99</v>
      </c>
      <c r="BK39" t="s">
        <v>100</v>
      </c>
      <c r="BL39" t="s">
        <v>101</v>
      </c>
      <c r="BM39" t="s">
        <v>960</v>
      </c>
      <c r="BN39">
        <v>38570478</v>
      </c>
      <c r="BO39" t="s">
        <v>272</v>
      </c>
      <c r="BP39" t="s">
        <v>74</v>
      </c>
      <c r="BQ39" t="s">
        <v>74</v>
      </c>
      <c r="BR39" t="s">
        <v>104</v>
      </c>
      <c r="BS39" t="s">
        <v>961</v>
      </c>
      <c r="BT39" t="str">
        <f>HYPERLINK("https%3A%2F%2Fwww.webofscience.com%2Fwos%2Fwoscc%2Ffull-record%2FWOS:001197842900014","View Full Record in Web of Science")</f>
        <v>View Full Record in Web of Science</v>
      </c>
    </row>
    <row r="40" spans="1:72" x14ac:dyDescent="0.25">
      <c r="A40" t="s">
        <v>72</v>
      </c>
      <c r="B40" t="s">
        <v>962</v>
      </c>
      <c r="C40" t="s">
        <v>74</v>
      </c>
      <c r="D40" t="s">
        <v>74</v>
      </c>
      <c r="E40" t="s">
        <v>74</v>
      </c>
      <c r="F40" t="s">
        <v>963</v>
      </c>
      <c r="G40" t="s">
        <v>74</v>
      </c>
      <c r="H40" t="s">
        <v>74</v>
      </c>
      <c r="I40" t="s">
        <v>964</v>
      </c>
      <c r="J40" t="s">
        <v>77</v>
      </c>
      <c r="K40" t="s">
        <v>74</v>
      </c>
      <c r="L40" t="s">
        <v>74</v>
      </c>
      <c r="M40" t="s">
        <v>78</v>
      </c>
      <c r="N40" t="s">
        <v>79</v>
      </c>
      <c r="O40" t="s">
        <v>74</v>
      </c>
      <c r="P40" t="s">
        <v>74</v>
      </c>
      <c r="Q40" t="s">
        <v>74</v>
      </c>
      <c r="R40" t="s">
        <v>74</v>
      </c>
      <c r="S40" t="s">
        <v>74</v>
      </c>
      <c r="T40" t="s">
        <v>74</v>
      </c>
      <c r="U40" t="s">
        <v>965</v>
      </c>
      <c r="V40" t="s">
        <v>966</v>
      </c>
      <c r="W40" t="s">
        <v>967</v>
      </c>
      <c r="X40" t="s">
        <v>968</v>
      </c>
      <c r="Y40" t="s">
        <v>969</v>
      </c>
      <c r="Z40" t="s">
        <v>231</v>
      </c>
      <c r="AA40" t="s">
        <v>970</v>
      </c>
      <c r="AB40" t="s">
        <v>971</v>
      </c>
      <c r="AC40" t="s">
        <v>74</v>
      </c>
      <c r="AD40" t="s">
        <v>74</v>
      </c>
      <c r="AE40" t="s">
        <v>74</v>
      </c>
      <c r="AF40" t="s">
        <v>74</v>
      </c>
      <c r="AG40">
        <v>35</v>
      </c>
      <c r="AH40">
        <v>355</v>
      </c>
      <c r="AI40">
        <v>382</v>
      </c>
      <c r="AJ40">
        <v>30</v>
      </c>
      <c r="AK40">
        <v>154</v>
      </c>
      <c r="AL40" t="s">
        <v>730</v>
      </c>
      <c r="AM40" t="s">
        <v>731</v>
      </c>
      <c r="AN40" t="s">
        <v>732</v>
      </c>
      <c r="AO40" t="s">
        <v>94</v>
      </c>
      <c r="AP40" t="s">
        <v>74</v>
      </c>
      <c r="AQ40" t="s">
        <v>74</v>
      </c>
      <c r="AR40" t="s">
        <v>95</v>
      </c>
      <c r="AS40" t="s">
        <v>96</v>
      </c>
      <c r="AT40" t="s">
        <v>972</v>
      </c>
      <c r="AU40">
        <v>2017</v>
      </c>
      <c r="AV40">
        <v>8</v>
      </c>
      <c r="AW40" t="s">
        <v>74</v>
      </c>
      <c r="AX40" t="s">
        <v>74</v>
      </c>
      <c r="AY40" t="s">
        <v>74</v>
      </c>
      <c r="AZ40" t="s">
        <v>74</v>
      </c>
      <c r="BA40" t="s">
        <v>74</v>
      </c>
      <c r="BB40" t="s">
        <v>74</v>
      </c>
      <c r="BC40" t="s">
        <v>74</v>
      </c>
      <c r="BD40">
        <v>1767</v>
      </c>
      <c r="BE40" t="s">
        <v>973</v>
      </c>
      <c r="BF40" t="str">
        <f>HYPERLINK("http://dx.doi.org/10.1038/s41467-017-01812-w","http://dx.doi.org/10.1038/s41467-017-01812-w")</f>
        <v>http://dx.doi.org/10.1038/s41467-017-01812-w</v>
      </c>
      <c r="BG40" t="s">
        <v>74</v>
      </c>
      <c r="BH40" t="s">
        <v>74</v>
      </c>
      <c r="BI40">
        <v>7</v>
      </c>
      <c r="BJ40" t="s">
        <v>99</v>
      </c>
      <c r="BK40" t="s">
        <v>100</v>
      </c>
      <c r="BL40" t="s">
        <v>101</v>
      </c>
      <c r="BM40" t="s">
        <v>974</v>
      </c>
      <c r="BN40">
        <v>29176599</v>
      </c>
      <c r="BO40" t="s">
        <v>815</v>
      </c>
      <c r="BP40" t="s">
        <v>74</v>
      </c>
      <c r="BQ40" t="s">
        <v>74</v>
      </c>
      <c r="BR40" t="s">
        <v>104</v>
      </c>
      <c r="BS40" t="s">
        <v>975</v>
      </c>
      <c r="BT40" t="str">
        <f>HYPERLINK("https%3A%2F%2Fwww.webofscience.com%2Fwos%2Fwoscc%2Ffull-record%2FWOS:000416292800001","View Full Record in Web of Science")</f>
        <v>View Full Record in Web of Science</v>
      </c>
    </row>
    <row r="41" spans="1:72" x14ac:dyDescent="0.25">
      <c r="A41" t="s">
        <v>72</v>
      </c>
      <c r="B41" t="s">
        <v>976</v>
      </c>
      <c r="C41" t="s">
        <v>74</v>
      </c>
      <c r="D41" t="s">
        <v>74</v>
      </c>
      <c r="E41" t="s">
        <v>74</v>
      </c>
      <c r="F41" t="s">
        <v>977</v>
      </c>
      <c r="G41" t="s">
        <v>74</v>
      </c>
      <c r="H41" t="s">
        <v>74</v>
      </c>
      <c r="I41" t="s">
        <v>978</v>
      </c>
      <c r="J41" t="s">
        <v>630</v>
      </c>
      <c r="K41" t="s">
        <v>74</v>
      </c>
      <c r="L41" t="s">
        <v>74</v>
      </c>
      <c r="M41" t="s">
        <v>78</v>
      </c>
      <c r="N41" t="s">
        <v>139</v>
      </c>
      <c r="O41" t="s">
        <v>74</v>
      </c>
      <c r="P41" t="s">
        <v>74</v>
      </c>
      <c r="Q41" t="s">
        <v>74</v>
      </c>
      <c r="R41" t="s">
        <v>74</v>
      </c>
      <c r="S41" t="s">
        <v>74</v>
      </c>
      <c r="T41" t="s">
        <v>74</v>
      </c>
      <c r="U41" t="s">
        <v>979</v>
      </c>
      <c r="V41" t="s">
        <v>980</v>
      </c>
      <c r="W41" t="s">
        <v>981</v>
      </c>
      <c r="X41" t="s">
        <v>982</v>
      </c>
      <c r="Y41" t="s">
        <v>983</v>
      </c>
      <c r="Z41" t="s">
        <v>984</v>
      </c>
      <c r="AA41" t="s">
        <v>985</v>
      </c>
      <c r="AB41" t="s">
        <v>986</v>
      </c>
      <c r="AC41" t="s">
        <v>987</v>
      </c>
      <c r="AD41" t="s">
        <v>988</v>
      </c>
      <c r="AE41" t="s">
        <v>989</v>
      </c>
      <c r="AF41" t="s">
        <v>74</v>
      </c>
      <c r="AG41">
        <v>45</v>
      </c>
      <c r="AH41">
        <v>1</v>
      </c>
      <c r="AI41">
        <v>1</v>
      </c>
      <c r="AJ41">
        <v>7</v>
      </c>
      <c r="AK41">
        <v>7</v>
      </c>
      <c r="AL41" t="s">
        <v>91</v>
      </c>
      <c r="AM41" t="s">
        <v>92</v>
      </c>
      <c r="AN41" t="s">
        <v>93</v>
      </c>
      <c r="AO41" t="s">
        <v>642</v>
      </c>
      <c r="AP41" t="s">
        <v>643</v>
      </c>
      <c r="AQ41" t="s">
        <v>74</v>
      </c>
      <c r="AR41" t="s">
        <v>644</v>
      </c>
      <c r="AS41" t="s">
        <v>645</v>
      </c>
      <c r="AT41" t="s">
        <v>990</v>
      </c>
      <c r="AU41">
        <v>2024</v>
      </c>
      <c r="AV41" t="s">
        <v>74</v>
      </c>
      <c r="AW41" t="s">
        <v>74</v>
      </c>
      <c r="AX41" t="s">
        <v>74</v>
      </c>
      <c r="AY41" t="s">
        <v>74</v>
      </c>
      <c r="AZ41" t="s">
        <v>74</v>
      </c>
      <c r="BA41" t="s">
        <v>74</v>
      </c>
      <c r="BB41" t="s">
        <v>74</v>
      </c>
      <c r="BC41" t="s">
        <v>74</v>
      </c>
      <c r="BD41" t="s">
        <v>74</v>
      </c>
      <c r="BE41" t="s">
        <v>991</v>
      </c>
      <c r="BF41" t="str">
        <f>HYPERLINK("http://dx.doi.org/10.1038/s41563-024-01953-6","http://dx.doi.org/10.1038/s41563-024-01953-6")</f>
        <v>http://dx.doi.org/10.1038/s41563-024-01953-6</v>
      </c>
      <c r="BG41" t="s">
        <v>74</v>
      </c>
      <c r="BH41" t="s">
        <v>992</v>
      </c>
      <c r="BI41">
        <v>20</v>
      </c>
      <c r="BJ41" t="s">
        <v>650</v>
      </c>
      <c r="BK41" t="s">
        <v>100</v>
      </c>
      <c r="BL41" t="s">
        <v>651</v>
      </c>
      <c r="BM41" t="s">
        <v>993</v>
      </c>
      <c r="BN41">
        <v>39060469</v>
      </c>
      <c r="BO41" t="s">
        <v>163</v>
      </c>
      <c r="BP41" t="s">
        <v>74</v>
      </c>
      <c r="BQ41" t="s">
        <v>74</v>
      </c>
      <c r="BR41" t="s">
        <v>104</v>
      </c>
      <c r="BS41" t="s">
        <v>994</v>
      </c>
      <c r="BT41" t="str">
        <f>HYPERLINK("https%3A%2F%2Fwww.webofscience.com%2Fwos%2Fwoscc%2Ffull-record%2FWOS:001276947200002","View Full Record in Web of Science")</f>
        <v>View Full Record in Web of Science</v>
      </c>
    </row>
    <row r="42" spans="1:72" x14ac:dyDescent="0.25">
      <c r="A42" t="s">
        <v>72</v>
      </c>
      <c r="B42" t="s">
        <v>995</v>
      </c>
      <c r="C42" t="s">
        <v>74</v>
      </c>
      <c r="D42" t="s">
        <v>74</v>
      </c>
      <c r="E42" t="s">
        <v>74</v>
      </c>
      <c r="F42" t="s">
        <v>996</v>
      </c>
      <c r="G42" t="s">
        <v>74</v>
      </c>
      <c r="H42" t="s">
        <v>74</v>
      </c>
      <c r="I42" t="s">
        <v>997</v>
      </c>
      <c r="J42" t="s">
        <v>200</v>
      </c>
      <c r="K42" t="s">
        <v>74</v>
      </c>
      <c r="L42" t="s">
        <v>74</v>
      </c>
      <c r="M42" t="s">
        <v>78</v>
      </c>
      <c r="N42" t="s">
        <v>79</v>
      </c>
      <c r="O42" t="s">
        <v>74</v>
      </c>
      <c r="P42" t="s">
        <v>74</v>
      </c>
      <c r="Q42" t="s">
        <v>74</v>
      </c>
      <c r="R42" t="s">
        <v>74</v>
      </c>
      <c r="S42" t="s">
        <v>74</v>
      </c>
      <c r="T42" t="s">
        <v>998</v>
      </c>
      <c r="U42" t="s">
        <v>999</v>
      </c>
      <c r="V42" t="s">
        <v>1000</v>
      </c>
      <c r="W42" t="s">
        <v>1001</v>
      </c>
      <c r="X42" t="s">
        <v>1002</v>
      </c>
      <c r="Y42" t="s">
        <v>1003</v>
      </c>
      <c r="Z42" t="s">
        <v>1004</v>
      </c>
      <c r="AA42" t="s">
        <v>1005</v>
      </c>
      <c r="AB42" t="s">
        <v>1006</v>
      </c>
      <c r="AC42" t="s">
        <v>1007</v>
      </c>
      <c r="AD42" t="s">
        <v>1008</v>
      </c>
      <c r="AE42" t="s">
        <v>1009</v>
      </c>
      <c r="AF42" t="s">
        <v>74</v>
      </c>
      <c r="AG42">
        <v>35</v>
      </c>
      <c r="AH42">
        <v>35</v>
      </c>
      <c r="AI42">
        <v>38</v>
      </c>
      <c r="AJ42">
        <v>8</v>
      </c>
      <c r="AK42">
        <v>70</v>
      </c>
      <c r="AL42" t="s">
        <v>150</v>
      </c>
      <c r="AM42" t="s">
        <v>151</v>
      </c>
      <c r="AN42" t="s">
        <v>152</v>
      </c>
      <c r="AO42" t="s">
        <v>213</v>
      </c>
      <c r="AP42" t="s">
        <v>214</v>
      </c>
      <c r="AQ42" t="s">
        <v>74</v>
      </c>
      <c r="AR42" t="s">
        <v>215</v>
      </c>
      <c r="AS42" t="s">
        <v>216</v>
      </c>
      <c r="AT42" t="s">
        <v>1010</v>
      </c>
      <c r="AU42">
        <v>2021</v>
      </c>
      <c r="AV42">
        <v>33</v>
      </c>
      <c r="AW42">
        <v>2</v>
      </c>
      <c r="AX42" t="s">
        <v>74</v>
      </c>
      <c r="AY42" t="s">
        <v>74</v>
      </c>
      <c r="AZ42" t="s">
        <v>74</v>
      </c>
      <c r="BA42" t="s">
        <v>74</v>
      </c>
      <c r="BB42" t="s">
        <v>74</v>
      </c>
      <c r="BC42" t="s">
        <v>74</v>
      </c>
      <c r="BD42">
        <v>2005723</v>
      </c>
      <c r="BE42" t="s">
        <v>1011</v>
      </c>
      <c r="BF42" t="str">
        <f>HYPERLINK("http://dx.doi.org/10.1002/adma.202005723","http://dx.doi.org/10.1002/adma.202005723")</f>
        <v>http://dx.doi.org/10.1002/adma.202005723</v>
      </c>
      <c r="BG42" t="s">
        <v>74</v>
      </c>
      <c r="BH42" t="s">
        <v>1012</v>
      </c>
      <c r="BI42">
        <v>7</v>
      </c>
      <c r="BJ42" t="s">
        <v>160</v>
      </c>
      <c r="BK42" t="s">
        <v>100</v>
      </c>
      <c r="BL42" t="s">
        <v>161</v>
      </c>
      <c r="BM42" t="s">
        <v>1013</v>
      </c>
      <c r="BN42">
        <v>33251656</v>
      </c>
      <c r="BO42" t="s">
        <v>1014</v>
      </c>
      <c r="BP42" t="s">
        <v>74</v>
      </c>
      <c r="BQ42" t="s">
        <v>74</v>
      </c>
      <c r="BR42" t="s">
        <v>104</v>
      </c>
      <c r="BS42" t="s">
        <v>1015</v>
      </c>
      <c r="BT42" t="str">
        <f>HYPERLINK("https%3A%2F%2Fwww.webofscience.com%2Fwos%2Fwoscc%2Ffull-record%2FWOS:000594063300001","View Full Record in Web of Science")</f>
        <v>View Full Record in Web of Science</v>
      </c>
    </row>
    <row r="43" spans="1:72" x14ac:dyDescent="0.25">
      <c r="A43" t="s">
        <v>72</v>
      </c>
      <c r="B43" t="s">
        <v>1016</v>
      </c>
      <c r="C43" t="s">
        <v>74</v>
      </c>
      <c r="D43" t="s">
        <v>74</v>
      </c>
      <c r="E43" t="s">
        <v>74</v>
      </c>
      <c r="F43" t="s">
        <v>1017</v>
      </c>
      <c r="G43" t="s">
        <v>74</v>
      </c>
      <c r="H43" t="s">
        <v>74</v>
      </c>
      <c r="I43" t="s">
        <v>1018</v>
      </c>
      <c r="J43" t="s">
        <v>138</v>
      </c>
      <c r="K43" t="s">
        <v>74</v>
      </c>
      <c r="L43" t="s">
        <v>74</v>
      </c>
      <c r="M43" t="s">
        <v>78</v>
      </c>
      <c r="N43" t="s">
        <v>79</v>
      </c>
      <c r="O43" t="s">
        <v>74</v>
      </c>
      <c r="P43" t="s">
        <v>74</v>
      </c>
      <c r="Q43" t="s">
        <v>74</v>
      </c>
      <c r="R43" t="s">
        <v>74</v>
      </c>
      <c r="S43" t="s">
        <v>74</v>
      </c>
      <c r="T43" t="s">
        <v>1019</v>
      </c>
      <c r="U43" t="s">
        <v>1020</v>
      </c>
      <c r="V43" t="s">
        <v>1021</v>
      </c>
      <c r="W43" t="s">
        <v>1022</v>
      </c>
      <c r="X43" t="s">
        <v>1023</v>
      </c>
      <c r="Y43" t="s">
        <v>1024</v>
      </c>
      <c r="Z43" t="s">
        <v>1025</v>
      </c>
      <c r="AA43" t="s">
        <v>1026</v>
      </c>
      <c r="AB43" t="s">
        <v>1027</v>
      </c>
      <c r="AC43" t="s">
        <v>1028</v>
      </c>
      <c r="AD43" t="s">
        <v>1029</v>
      </c>
      <c r="AE43" t="s">
        <v>1030</v>
      </c>
      <c r="AF43" t="s">
        <v>74</v>
      </c>
      <c r="AG43">
        <v>33</v>
      </c>
      <c r="AH43">
        <v>4</v>
      </c>
      <c r="AI43">
        <v>4</v>
      </c>
      <c r="AJ43">
        <v>10</v>
      </c>
      <c r="AK43">
        <v>43</v>
      </c>
      <c r="AL43" t="s">
        <v>150</v>
      </c>
      <c r="AM43" t="s">
        <v>151</v>
      </c>
      <c r="AN43" t="s">
        <v>152</v>
      </c>
      <c r="AO43" t="s">
        <v>153</v>
      </c>
      <c r="AP43" t="s">
        <v>154</v>
      </c>
      <c r="AQ43" t="s">
        <v>74</v>
      </c>
      <c r="AR43" t="s">
        <v>155</v>
      </c>
      <c r="AS43" t="s">
        <v>156</v>
      </c>
      <c r="AT43" t="s">
        <v>760</v>
      </c>
      <c r="AU43">
        <v>2023</v>
      </c>
      <c r="AV43">
        <v>33</v>
      </c>
      <c r="AW43">
        <v>16</v>
      </c>
      <c r="AX43" t="s">
        <v>74</v>
      </c>
      <c r="AY43" t="s">
        <v>74</v>
      </c>
      <c r="AZ43" t="s">
        <v>74</v>
      </c>
      <c r="BA43" t="s">
        <v>74</v>
      </c>
      <c r="BB43" t="s">
        <v>74</v>
      </c>
      <c r="BC43" t="s">
        <v>74</v>
      </c>
      <c r="BD43" t="s">
        <v>74</v>
      </c>
      <c r="BE43" t="s">
        <v>1031</v>
      </c>
      <c r="BF43" t="str">
        <f>HYPERLINK("http://dx.doi.org/10.1002/adfm.202214380","http://dx.doi.org/10.1002/adfm.202214380")</f>
        <v>http://dx.doi.org/10.1002/adfm.202214380</v>
      </c>
      <c r="BG43" t="s">
        <v>74</v>
      </c>
      <c r="BH43" t="s">
        <v>1032</v>
      </c>
      <c r="BI43">
        <v>10</v>
      </c>
      <c r="BJ43" t="s">
        <v>160</v>
      </c>
      <c r="BK43" t="s">
        <v>100</v>
      </c>
      <c r="BL43" t="s">
        <v>161</v>
      </c>
      <c r="BM43" t="s">
        <v>1033</v>
      </c>
      <c r="BN43" t="s">
        <v>74</v>
      </c>
      <c r="BO43" t="s">
        <v>163</v>
      </c>
      <c r="BP43" t="s">
        <v>74</v>
      </c>
      <c r="BQ43" t="s">
        <v>74</v>
      </c>
      <c r="BR43" t="s">
        <v>104</v>
      </c>
      <c r="BS43" t="s">
        <v>1034</v>
      </c>
      <c r="BT43" t="str">
        <f>HYPERLINK("https%3A%2F%2Fwww.webofscience.com%2Fwos%2Fwoscc%2Ffull-record%2FWOS:000939619300001","View Full Record in Web of Science")</f>
        <v>View Full Record in Web of Science</v>
      </c>
    </row>
    <row r="44" spans="1:72" x14ac:dyDescent="0.25">
      <c r="A44" t="s">
        <v>72</v>
      </c>
      <c r="B44" t="s">
        <v>1035</v>
      </c>
      <c r="C44" t="s">
        <v>74</v>
      </c>
      <c r="D44" t="s">
        <v>74</v>
      </c>
      <c r="E44" t="s">
        <v>74</v>
      </c>
      <c r="F44" t="s">
        <v>1036</v>
      </c>
      <c r="G44" t="s">
        <v>74</v>
      </c>
      <c r="H44" t="s">
        <v>74</v>
      </c>
      <c r="I44" t="s">
        <v>1037</v>
      </c>
      <c r="J44" t="s">
        <v>1038</v>
      </c>
      <c r="K44" t="s">
        <v>74</v>
      </c>
      <c r="L44" t="s">
        <v>74</v>
      </c>
      <c r="M44" t="s">
        <v>78</v>
      </c>
      <c r="N44" t="s">
        <v>169</v>
      </c>
      <c r="O44" t="s">
        <v>74</v>
      </c>
      <c r="P44" t="s">
        <v>74</v>
      </c>
      <c r="Q44" t="s">
        <v>74</v>
      </c>
      <c r="R44" t="s">
        <v>74</v>
      </c>
      <c r="S44" t="s">
        <v>74</v>
      </c>
      <c r="T44" t="s">
        <v>1039</v>
      </c>
      <c r="U44" t="s">
        <v>1040</v>
      </c>
      <c r="V44" t="s">
        <v>1041</v>
      </c>
      <c r="W44" t="s">
        <v>1042</v>
      </c>
      <c r="X44" t="s">
        <v>1043</v>
      </c>
      <c r="Y44" t="s">
        <v>1044</v>
      </c>
      <c r="Z44" t="s">
        <v>1045</v>
      </c>
      <c r="AA44" t="s">
        <v>74</v>
      </c>
      <c r="AB44" t="s">
        <v>74</v>
      </c>
      <c r="AC44" t="s">
        <v>1046</v>
      </c>
      <c r="AD44" t="s">
        <v>1047</v>
      </c>
      <c r="AE44" t="s">
        <v>1048</v>
      </c>
      <c r="AF44" t="s">
        <v>74</v>
      </c>
      <c r="AG44">
        <v>161</v>
      </c>
      <c r="AH44">
        <v>0</v>
      </c>
      <c r="AI44">
        <v>0</v>
      </c>
      <c r="AJ44">
        <v>29</v>
      </c>
      <c r="AK44">
        <v>29</v>
      </c>
      <c r="AL44" t="s">
        <v>1049</v>
      </c>
      <c r="AM44" t="s">
        <v>1050</v>
      </c>
      <c r="AN44" t="s">
        <v>1051</v>
      </c>
      <c r="AO44" t="s">
        <v>1052</v>
      </c>
      <c r="AP44" t="s">
        <v>1053</v>
      </c>
      <c r="AQ44" t="s">
        <v>74</v>
      </c>
      <c r="AR44" t="s">
        <v>1054</v>
      </c>
      <c r="AS44" t="s">
        <v>1055</v>
      </c>
      <c r="AT44" t="s">
        <v>1056</v>
      </c>
      <c r="AU44">
        <v>2024</v>
      </c>
      <c r="AV44">
        <v>16</v>
      </c>
      <c r="AW44">
        <v>1</v>
      </c>
      <c r="AX44" t="s">
        <v>74</v>
      </c>
      <c r="AY44" t="s">
        <v>74</v>
      </c>
      <c r="AZ44" t="s">
        <v>74</v>
      </c>
      <c r="BA44" t="s">
        <v>74</v>
      </c>
      <c r="BB44" t="s">
        <v>74</v>
      </c>
      <c r="BC44" t="s">
        <v>74</v>
      </c>
      <c r="BD44">
        <v>233</v>
      </c>
      <c r="BE44" t="s">
        <v>1057</v>
      </c>
      <c r="BF44" t="str">
        <f>HYPERLINK("http://dx.doi.org/10.1007/s40820-024-01452-y","http://dx.doi.org/10.1007/s40820-024-01452-y")</f>
        <v>http://dx.doi.org/10.1007/s40820-024-01452-y</v>
      </c>
      <c r="BG44" t="s">
        <v>74</v>
      </c>
      <c r="BH44" t="s">
        <v>74</v>
      </c>
      <c r="BI44">
        <v>33</v>
      </c>
      <c r="BJ44" t="s">
        <v>360</v>
      </c>
      <c r="BK44" t="s">
        <v>100</v>
      </c>
      <c r="BL44" t="s">
        <v>361</v>
      </c>
      <c r="BM44" t="s">
        <v>1058</v>
      </c>
      <c r="BN44">
        <v>38954272</v>
      </c>
      <c r="BO44" t="s">
        <v>103</v>
      </c>
      <c r="BP44" t="s">
        <v>74</v>
      </c>
      <c r="BQ44" t="s">
        <v>74</v>
      </c>
      <c r="BR44" t="s">
        <v>104</v>
      </c>
      <c r="BS44" t="s">
        <v>1059</v>
      </c>
      <c r="BT44" t="str">
        <f>HYPERLINK("https%3A%2F%2Fwww.webofscience.com%2Fwos%2Fwoscc%2Ffull-record%2FWOS:001261472800001","View Full Record in Web of Science")</f>
        <v>View Full Record in Web of Science</v>
      </c>
    </row>
    <row r="45" spans="1:72" x14ac:dyDescent="0.25">
      <c r="A45" t="s">
        <v>72</v>
      </c>
      <c r="B45" t="s">
        <v>1060</v>
      </c>
      <c r="C45" t="s">
        <v>74</v>
      </c>
      <c r="D45" t="s">
        <v>74</v>
      </c>
      <c r="E45" t="s">
        <v>74</v>
      </c>
      <c r="F45" t="s">
        <v>1061</v>
      </c>
      <c r="G45" t="s">
        <v>74</v>
      </c>
      <c r="H45" t="s">
        <v>74</v>
      </c>
      <c r="I45" t="s">
        <v>1062</v>
      </c>
      <c r="J45" t="s">
        <v>168</v>
      </c>
      <c r="K45" t="s">
        <v>74</v>
      </c>
      <c r="L45" t="s">
        <v>74</v>
      </c>
      <c r="M45" t="s">
        <v>78</v>
      </c>
      <c r="N45" t="s">
        <v>139</v>
      </c>
      <c r="O45" t="s">
        <v>74</v>
      </c>
      <c r="P45" t="s">
        <v>74</v>
      </c>
      <c r="Q45" t="s">
        <v>74</v>
      </c>
      <c r="R45" t="s">
        <v>74</v>
      </c>
      <c r="S45" t="s">
        <v>74</v>
      </c>
      <c r="T45" t="s">
        <v>1063</v>
      </c>
      <c r="U45" t="s">
        <v>1064</v>
      </c>
      <c r="V45" t="s">
        <v>1065</v>
      </c>
      <c r="W45" t="s">
        <v>1066</v>
      </c>
      <c r="X45" t="s">
        <v>1067</v>
      </c>
      <c r="Y45" t="s">
        <v>1068</v>
      </c>
      <c r="Z45" t="s">
        <v>1069</v>
      </c>
      <c r="AA45" t="s">
        <v>1070</v>
      </c>
      <c r="AB45" t="s">
        <v>1071</v>
      </c>
      <c r="AC45" t="s">
        <v>1072</v>
      </c>
      <c r="AD45" t="s">
        <v>1073</v>
      </c>
      <c r="AE45" t="s">
        <v>1074</v>
      </c>
      <c r="AF45" t="s">
        <v>74</v>
      </c>
      <c r="AG45">
        <v>81</v>
      </c>
      <c r="AH45">
        <v>0</v>
      </c>
      <c r="AI45">
        <v>0</v>
      </c>
      <c r="AJ45">
        <v>8</v>
      </c>
      <c r="AK45">
        <v>8</v>
      </c>
      <c r="AL45" t="s">
        <v>182</v>
      </c>
      <c r="AM45" t="s">
        <v>183</v>
      </c>
      <c r="AN45" t="s">
        <v>184</v>
      </c>
      <c r="AO45" t="s">
        <v>74</v>
      </c>
      <c r="AP45" t="s">
        <v>185</v>
      </c>
      <c r="AQ45" t="s">
        <v>74</v>
      </c>
      <c r="AR45" t="s">
        <v>186</v>
      </c>
      <c r="AS45" t="s">
        <v>187</v>
      </c>
      <c r="AT45" t="s">
        <v>1075</v>
      </c>
      <c r="AU45">
        <v>2024</v>
      </c>
      <c r="AV45" t="s">
        <v>74</v>
      </c>
      <c r="AW45" t="s">
        <v>74</v>
      </c>
      <c r="AX45" t="s">
        <v>74</v>
      </c>
      <c r="AY45" t="s">
        <v>74</v>
      </c>
      <c r="AZ45" t="s">
        <v>74</v>
      </c>
      <c r="BA45" t="s">
        <v>74</v>
      </c>
      <c r="BB45" t="s">
        <v>74</v>
      </c>
      <c r="BC45" t="s">
        <v>74</v>
      </c>
      <c r="BD45" t="s">
        <v>74</v>
      </c>
      <c r="BE45" t="s">
        <v>1076</v>
      </c>
      <c r="BF45" t="str">
        <f>HYPERLINK("http://dx.doi.org/10.1002/advs.202404182","http://dx.doi.org/10.1002/advs.202404182")</f>
        <v>http://dx.doi.org/10.1002/advs.202404182</v>
      </c>
      <c r="BG45" t="s">
        <v>74</v>
      </c>
      <c r="BH45" t="s">
        <v>992</v>
      </c>
      <c r="BI45">
        <v>23</v>
      </c>
      <c r="BJ45" t="s">
        <v>192</v>
      </c>
      <c r="BK45" t="s">
        <v>100</v>
      </c>
      <c r="BL45" t="s">
        <v>193</v>
      </c>
      <c r="BM45" t="s">
        <v>1077</v>
      </c>
      <c r="BN45">
        <v>39052878</v>
      </c>
      <c r="BO45" t="s">
        <v>133</v>
      </c>
      <c r="BP45" t="s">
        <v>74</v>
      </c>
      <c r="BQ45" t="s">
        <v>74</v>
      </c>
      <c r="BR45" t="s">
        <v>104</v>
      </c>
      <c r="BS45" t="s">
        <v>1078</v>
      </c>
      <c r="BT45" t="str">
        <f>HYPERLINK("https%3A%2F%2Fwww.webofscience.com%2Fwos%2Fwoscc%2Ffull-record%2FWOS:001275753600001","View Full Record in Web of Science")</f>
        <v>View Full Record in Web of Science</v>
      </c>
    </row>
    <row r="46" spans="1:72" x14ac:dyDescent="0.25">
      <c r="A46" t="s">
        <v>72</v>
      </c>
      <c r="B46" t="s">
        <v>1079</v>
      </c>
      <c r="C46" t="s">
        <v>74</v>
      </c>
      <c r="D46" t="s">
        <v>74</v>
      </c>
      <c r="E46" t="s">
        <v>74</v>
      </c>
      <c r="F46" t="s">
        <v>1080</v>
      </c>
      <c r="G46" t="s">
        <v>74</v>
      </c>
      <c r="H46" t="s">
        <v>74</v>
      </c>
      <c r="I46" t="s">
        <v>1081</v>
      </c>
      <c r="J46" t="s">
        <v>1082</v>
      </c>
      <c r="K46" t="s">
        <v>74</v>
      </c>
      <c r="L46" t="s">
        <v>74</v>
      </c>
      <c r="M46" t="s">
        <v>78</v>
      </c>
      <c r="N46" t="s">
        <v>139</v>
      </c>
      <c r="O46" t="s">
        <v>74</v>
      </c>
      <c r="P46" t="s">
        <v>74</v>
      </c>
      <c r="Q46" t="s">
        <v>74</v>
      </c>
      <c r="R46" t="s">
        <v>74</v>
      </c>
      <c r="S46" t="s">
        <v>74</v>
      </c>
      <c r="T46" t="s">
        <v>1083</v>
      </c>
      <c r="U46" t="s">
        <v>1084</v>
      </c>
      <c r="V46" t="s">
        <v>1085</v>
      </c>
      <c r="W46" t="s">
        <v>1086</v>
      </c>
      <c r="X46" t="s">
        <v>1087</v>
      </c>
      <c r="Y46" t="s">
        <v>1088</v>
      </c>
      <c r="Z46" t="s">
        <v>1089</v>
      </c>
      <c r="AA46" t="s">
        <v>1090</v>
      </c>
      <c r="AB46" t="s">
        <v>1091</v>
      </c>
      <c r="AC46" t="s">
        <v>1092</v>
      </c>
      <c r="AD46" t="s">
        <v>1093</v>
      </c>
      <c r="AE46" t="s">
        <v>1094</v>
      </c>
      <c r="AF46" t="s">
        <v>74</v>
      </c>
      <c r="AG46">
        <v>50</v>
      </c>
      <c r="AH46">
        <v>0</v>
      </c>
      <c r="AI46">
        <v>0</v>
      </c>
      <c r="AJ46">
        <v>7</v>
      </c>
      <c r="AK46">
        <v>7</v>
      </c>
      <c r="AL46" t="s">
        <v>150</v>
      </c>
      <c r="AM46" t="s">
        <v>151</v>
      </c>
      <c r="AN46" t="s">
        <v>152</v>
      </c>
      <c r="AO46" t="s">
        <v>1095</v>
      </c>
      <c r="AP46" t="s">
        <v>1096</v>
      </c>
      <c r="AQ46" t="s">
        <v>74</v>
      </c>
      <c r="AR46" t="s">
        <v>1097</v>
      </c>
      <c r="AS46" t="s">
        <v>1098</v>
      </c>
      <c r="AT46" t="s">
        <v>1099</v>
      </c>
      <c r="AU46">
        <v>2024</v>
      </c>
      <c r="AV46" t="s">
        <v>74</v>
      </c>
      <c r="AW46" t="s">
        <v>74</v>
      </c>
      <c r="AX46" t="s">
        <v>74</v>
      </c>
      <c r="AY46" t="s">
        <v>74</v>
      </c>
      <c r="AZ46" t="s">
        <v>74</v>
      </c>
      <c r="BA46" t="s">
        <v>74</v>
      </c>
      <c r="BB46" t="s">
        <v>74</v>
      </c>
      <c r="BC46" t="s">
        <v>74</v>
      </c>
      <c r="BD46" t="s">
        <v>74</v>
      </c>
      <c r="BE46" t="s">
        <v>1100</v>
      </c>
      <c r="BF46" t="str">
        <f>HYPERLINK("http://dx.doi.org/10.1002/marc.202400165","http://dx.doi.org/10.1002/marc.202400165")</f>
        <v>http://dx.doi.org/10.1002/marc.202400165</v>
      </c>
      <c r="BG46" t="s">
        <v>74</v>
      </c>
      <c r="BH46" t="s">
        <v>992</v>
      </c>
      <c r="BI46">
        <v>12</v>
      </c>
      <c r="BJ46" t="s">
        <v>1101</v>
      </c>
      <c r="BK46" t="s">
        <v>100</v>
      </c>
      <c r="BL46" t="s">
        <v>1101</v>
      </c>
      <c r="BM46" t="s">
        <v>1102</v>
      </c>
      <c r="BN46">
        <v>38924243</v>
      </c>
      <c r="BO46" t="s">
        <v>74</v>
      </c>
      <c r="BP46" t="s">
        <v>74</v>
      </c>
      <c r="BQ46" t="s">
        <v>74</v>
      </c>
      <c r="BR46" t="s">
        <v>104</v>
      </c>
      <c r="BS46" t="s">
        <v>1103</v>
      </c>
      <c r="BT46" t="str">
        <f>HYPERLINK("https%3A%2F%2Fwww.webofscience.com%2Fwos%2Fwoscc%2Ffull-record%2FWOS:001266730900001","View Full Record in Web of Science")</f>
        <v>View Full Record in Web of Science</v>
      </c>
    </row>
    <row r="47" spans="1:72" x14ac:dyDescent="0.25">
      <c r="A47" t="s">
        <v>72</v>
      </c>
      <c r="B47" t="s">
        <v>1104</v>
      </c>
      <c r="C47" t="s">
        <v>74</v>
      </c>
      <c r="D47" t="s">
        <v>74</v>
      </c>
      <c r="E47" t="s">
        <v>74</v>
      </c>
      <c r="F47" t="s">
        <v>1105</v>
      </c>
      <c r="G47" t="s">
        <v>74</v>
      </c>
      <c r="H47" t="s">
        <v>74</v>
      </c>
      <c r="I47" t="s">
        <v>1106</v>
      </c>
      <c r="J47" t="s">
        <v>1107</v>
      </c>
      <c r="K47" t="s">
        <v>74</v>
      </c>
      <c r="L47" t="s">
        <v>74</v>
      </c>
      <c r="M47" t="s">
        <v>78</v>
      </c>
      <c r="N47" t="s">
        <v>79</v>
      </c>
      <c r="O47" t="s">
        <v>74</v>
      </c>
      <c r="P47" t="s">
        <v>74</v>
      </c>
      <c r="Q47" t="s">
        <v>74</v>
      </c>
      <c r="R47" t="s">
        <v>74</v>
      </c>
      <c r="S47" t="s">
        <v>74</v>
      </c>
      <c r="T47" t="s">
        <v>74</v>
      </c>
      <c r="U47" t="s">
        <v>1108</v>
      </c>
      <c r="V47" t="s">
        <v>1109</v>
      </c>
      <c r="W47" t="s">
        <v>1110</v>
      </c>
      <c r="X47" t="s">
        <v>1111</v>
      </c>
      <c r="Y47" t="s">
        <v>1112</v>
      </c>
      <c r="Z47" t="s">
        <v>1113</v>
      </c>
      <c r="AA47" t="s">
        <v>74</v>
      </c>
      <c r="AB47" t="s">
        <v>74</v>
      </c>
      <c r="AC47" t="s">
        <v>1114</v>
      </c>
      <c r="AD47" t="s">
        <v>1115</v>
      </c>
      <c r="AE47" t="s">
        <v>1116</v>
      </c>
      <c r="AF47" t="s">
        <v>74</v>
      </c>
      <c r="AG47">
        <v>39</v>
      </c>
      <c r="AH47">
        <v>0</v>
      </c>
      <c r="AI47">
        <v>0</v>
      </c>
      <c r="AJ47">
        <v>4</v>
      </c>
      <c r="AK47">
        <v>4</v>
      </c>
      <c r="AL47" t="s">
        <v>467</v>
      </c>
      <c r="AM47" t="s">
        <v>263</v>
      </c>
      <c r="AN47" t="s">
        <v>468</v>
      </c>
      <c r="AO47" t="s">
        <v>1117</v>
      </c>
      <c r="AP47" t="s">
        <v>74</v>
      </c>
      <c r="AQ47" t="s">
        <v>74</v>
      </c>
      <c r="AR47" t="s">
        <v>1118</v>
      </c>
      <c r="AS47" t="s">
        <v>1119</v>
      </c>
      <c r="AT47" t="s">
        <v>1120</v>
      </c>
      <c r="AU47">
        <v>2024</v>
      </c>
      <c r="AV47">
        <v>15</v>
      </c>
      <c r="AW47">
        <v>28</v>
      </c>
      <c r="AX47" t="s">
        <v>74</v>
      </c>
      <c r="AY47" t="s">
        <v>74</v>
      </c>
      <c r="AZ47" t="s">
        <v>74</v>
      </c>
      <c r="BA47" t="s">
        <v>74</v>
      </c>
      <c r="BB47">
        <v>7175</v>
      </c>
      <c r="BC47">
        <v>7182</v>
      </c>
      <c r="BD47" t="s">
        <v>74</v>
      </c>
      <c r="BE47" t="s">
        <v>1121</v>
      </c>
      <c r="BF47" t="str">
        <f>HYPERLINK("http://dx.doi.org/10.1021/acs.jpclett.4c01484","http://dx.doi.org/10.1021/acs.jpclett.4c01484")</f>
        <v>http://dx.doi.org/10.1021/acs.jpclett.4c01484</v>
      </c>
      <c r="BG47" t="s">
        <v>74</v>
      </c>
      <c r="BH47" t="s">
        <v>992</v>
      </c>
      <c r="BI47">
        <v>8</v>
      </c>
      <c r="BJ47" t="s">
        <v>1122</v>
      </c>
      <c r="BK47" t="s">
        <v>100</v>
      </c>
      <c r="BL47" t="s">
        <v>161</v>
      </c>
      <c r="BM47" t="s">
        <v>1123</v>
      </c>
      <c r="BN47">
        <v>38968158</v>
      </c>
      <c r="BO47" t="s">
        <v>74</v>
      </c>
      <c r="BP47" t="s">
        <v>74</v>
      </c>
      <c r="BQ47" t="s">
        <v>74</v>
      </c>
      <c r="BR47" t="s">
        <v>104</v>
      </c>
      <c r="BS47" t="s">
        <v>1124</v>
      </c>
      <c r="BT47" t="str">
        <f>HYPERLINK("https%3A%2F%2Fwww.webofscience.com%2Fwos%2Fwoscc%2Ffull-record%2FWOS:001265056600001","View Full Record in Web of Science")</f>
        <v>View Full Record in Web of Science</v>
      </c>
    </row>
    <row r="48" spans="1:72" x14ac:dyDescent="0.25">
      <c r="A48" t="s">
        <v>72</v>
      </c>
      <c r="B48" t="s">
        <v>1125</v>
      </c>
      <c r="C48" t="s">
        <v>74</v>
      </c>
      <c r="D48" t="s">
        <v>74</v>
      </c>
      <c r="E48" t="s">
        <v>74</v>
      </c>
      <c r="F48" t="s">
        <v>1126</v>
      </c>
      <c r="G48" t="s">
        <v>74</v>
      </c>
      <c r="H48" t="s">
        <v>74</v>
      </c>
      <c r="I48" t="s">
        <v>1127</v>
      </c>
      <c r="J48" t="s">
        <v>1128</v>
      </c>
      <c r="K48" t="s">
        <v>74</v>
      </c>
      <c r="L48" t="s">
        <v>74</v>
      </c>
      <c r="M48" t="s">
        <v>78</v>
      </c>
      <c r="N48" t="s">
        <v>79</v>
      </c>
      <c r="O48" t="s">
        <v>74</v>
      </c>
      <c r="P48" t="s">
        <v>74</v>
      </c>
      <c r="Q48" t="s">
        <v>74</v>
      </c>
      <c r="R48" t="s">
        <v>74</v>
      </c>
      <c r="S48" t="s">
        <v>74</v>
      </c>
      <c r="T48" t="s">
        <v>1129</v>
      </c>
      <c r="U48" t="s">
        <v>1130</v>
      </c>
      <c r="V48" t="s">
        <v>1131</v>
      </c>
      <c r="W48" t="s">
        <v>1132</v>
      </c>
      <c r="X48" t="s">
        <v>1133</v>
      </c>
      <c r="Y48" t="s">
        <v>1134</v>
      </c>
      <c r="Z48" t="s">
        <v>1135</v>
      </c>
      <c r="AA48" t="s">
        <v>1136</v>
      </c>
      <c r="AB48" t="s">
        <v>1137</v>
      </c>
      <c r="AC48" t="s">
        <v>1138</v>
      </c>
      <c r="AD48" t="s">
        <v>1139</v>
      </c>
      <c r="AE48" t="s">
        <v>1140</v>
      </c>
      <c r="AF48" t="s">
        <v>74</v>
      </c>
      <c r="AG48">
        <v>54</v>
      </c>
      <c r="AH48">
        <v>0</v>
      </c>
      <c r="AI48">
        <v>0</v>
      </c>
      <c r="AJ48">
        <v>5</v>
      </c>
      <c r="AK48">
        <v>5</v>
      </c>
      <c r="AL48" t="s">
        <v>754</v>
      </c>
      <c r="AM48" t="s">
        <v>755</v>
      </c>
      <c r="AN48" t="s">
        <v>756</v>
      </c>
      <c r="AO48" t="s">
        <v>1141</v>
      </c>
      <c r="AP48" t="s">
        <v>1142</v>
      </c>
      <c r="AQ48" t="s">
        <v>74</v>
      </c>
      <c r="AR48" t="s">
        <v>1143</v>
      </c>
      <c r="AS48" t="s">
        <v>1144</v>
      </c>
      <c r="AT48" t="s">
        <v>268</v>
      </c>
      <c r="AU48">
        <v>2024</v>
      </c>
      <c r="AV48">
        <v>131</v>
      </c>
      <c r="AW48" t="s">
        <v>74</v>
      </c>
      <c r="AX48" t="s">
        <v>74</v>
      </c>
      <c r="AY48" t="s">
        <v>74</v>
      </c>
      <c r="AZ48" t="s">
        <v>74</v>
      </c>
      <c r="BA48" t="s">
        <v>74</v>
      </c>
      <c r="BB48" t="s">
        <v>74</v>
      </c>
      <c r="BC48" t="s">
        <v>74</v>
      </c>
      <c r="BD48">
        <v>107076</v>
      </c>
      <c r="BE48" t="s">
        <v>1145</v>
      </c>
      <c r="BF48" t="str">
        <f>HYPERLINK("http://dx.doi.org/10.1016/j.orgel.2024.107076","http://dx.doi.org/10.1016/j.orgel.2024.107076")</f>
        <v>http://dx.doi.org/10.1016/j.orgel.2024.107076</v>
      </c>
      <c r="BG48" t="s">
        <v>74</v>
      </c>
      <c r="BH48" t="s">
        <v>1146</v>
      </c>
      <c r="BI48">
        <v>9</v>
      </c>
      <c r="BJ48" t="s">
        <v>1147</v>
      </c>
      <c r="BK48" t="s">
        <v>100</v>
      </c>
      <c r="BL48" t="s">
        <v>1148</v>
      </c>
      <c r="BM48" t="s">
        <v>1149</v>
      </c>
      <c r="BN48" t="s">
        <v>74</v>
      </c>
      <c r="BO48" t="s">
        <v>74</v>
      </c>
      <c r="BP48" t="s">
        <v>74</v>
      </c>
      <c r="BQ48" t="s">
        <v>74</v>
      </c>
      <c r="BR48" t="s">
        <v>104</v>
      </c>
      <c r="BS48" t="s">
        <v>1150</v>
      </c>
      <c r="BT48" t="str">
        <f>HYPERLINK("https%3A%2F%2Fwww.webofscience.com%2Fwos%2Fwoscc%2Ffull-record%2FWOS:001257847500001","View Full Record in Web of Science")</f>
        <v>View Full Record in Web of Science</v>
      </c>
    </row>
    <row r="49" spans="1:72" x14ac:dyDescent="0.25">
      <c r="A49" t="s">
        <v>72</v>
      </c>
      <c r="B49" t="s">
        <v>1151</v>
      </c>
      <c r="C49" t="s">
        <v>74</v>
      </c>
      <c r="D49" t="s">
        <v>74</v>
      </c>
      <c r="E49" t="s">
        <v>74</v>
      </c>
      <c r="F49" t="s">
        <v>1152</v>
      </c>
      <c r="G49" t="s">
        <v>74</v>
      </c>
      <c r="H49" t="s">
        <v>74</v>
      </c>
      <c r="I49" t="s">
        <v>1153</v>
      </c>
      <c r="J49" t="s">
        <v>1154</v>
      </c>
      <c r="K49" t="s">
        <v>74</v>
      </c>
      <c r="L49" t="s">
        <v>74</v>
      </c>
      <c r="M49" t="s">
        <v>78</v>
      </c>
      <c r="N49" t="s">
        <v>79</v>
      </c>
      <c r="O49" t="s">
        <v>74</v>
      </c>
      <c r="P49" t="s">
        <v>74</v>
      </c>
      <c r="Q49" t="s">
        <v>74</v>
      </c>
      <c r="R49" t="s">
        <v>74</v>
      </c>
      <c r="S49" t="s">
        <v>74</v>
      </c>
      <c r="T49" t="s">
        <v>1155</v>
      </c>
      <c r="U49" t="s">
        <v>1156</v>
      </c>
      <c r="V49" t="s">
        <v>1157</v>
      </c>
      <c r="W49" t="s">
        <v>1158</v>
      </c>
      <c r="X49" t="s">
        <v>1159</v>
      </c>
      <c r="Y49" t="s">
        <v>1160</v>
      </c>
      <c r="Z49" t="s">
        <v>1161</v>
      </c>
      <c r="AA49" t="s">
        <v>74</v>
      </c>
      <c r="AB49" t="s">
        <v>74</v>
      </c>
      <c r="AC49" t="s">
        <v>1162</v>
      </c>
      <c r="AD49" t="s">
        <v>1163</v>
      </c>
      <c r="AE49" t="s">
        <v>1164</v>
      </c>
      <c r="AF49" t="s">
        <v>74</v>
      </c>
      <c r="AG49">
        <v>76</v>
      </c>
      <c r="AH49">
        <v>0</v>
      </c>
      <c r="AI49">
        <v>0</v>
      </c>
      <c r="AJ49">
        <v>5</v>
      </c>
      <c r="AK49">
        <v>5</v>
      </c>
      <c r="AL49" t="s">
        <v>1165</v>
      </c>
      <c r="AM49" t="s">
        <v>1166</v>
      </c>
      <c r="AN49" t="s">
        <v>1167</v>
      </c>
      <c r="AO49" t="s">
        <v>1168</v>
      </c>
      <c r="AP49" t="s">
        <v>1169</v>
      </c>
      <c r="AQ49" t="s">
        <v>74</v>
      </c>
      <c r="AR49" t="s">
        <v>1170</v>
      </c>
      <c r="AS49" t="s">
        <v>1171</v>
      </c>
      <c r="AT49" t="s">
        <v>622</v>
      </c>
      <c r="AU49">
        <v>2024</v>
      </c>
      <c r="AV49">
        <v>228</v>
      </c>
      <c r="AW49" t="s">
        <v>74</v>
      </c>
      <c r="AX49" t="s">
        <v>74</v>
      </c>
      <c r="AY49" t="s">
        <v>74</v>
      </c>
      <c r="AZ49" t="s">
        <v>74</v>
      </c>
      <c r="BA49" t="s">
        <v>74</v>
      </c>
      <c r="BB49" t="s">
        <v>74</v>
      </c>
      <c r="BC49" t="s">
        <v>74</v>
      </c>
      <c r="BD49">
        <v>112201</v>
      </c>
      <c r="BE49" t="s">
        <v>1172</v>
      </c>
      <c r="BF49" t="str">
        <f>HYPERLINK("http://dx.doi.org/10.1016/j.dyepig.2024.112201","http://dx.doi.org/10.1016/j.dyepig.2024.112201")</f>
        <v>http://dx.doi.org/10.1016/j.dyepig.2024.112201</v>
      </c>
      <c r="BG49" t="s">
        <v>74</v>
      </c>
      <c r="BH49" t="s">
        <v>159</v>
      </c>
      <c r="BI49">
        <v>9</v>
      </c>
      <c r="BJ49" t="s">
        <v>1173</v>
      </c>
      <c r="BK49" t="s">
        <v>100</v>
      </c>
      <c r="BL49" t="s">
        <v>1174</v>
      </c>
      <c r="BM49" t="s">
        <v>1175</v>
      </c>
      <c r="BN49" t="s">
        <v>74</v>
      </c>
      <c r="BO49" t="s">
        <v>74</v>
      </c>
      <c r="BP49" t="s">
        <v>74</v>
      </c>
      <c r="BQ49" t="s">
        <v>74</v>
      </c>
      <c r="BR49" t="s">
        <v>104</v>
      </c>
      <c r="BS49" t="s">
        <v>1176</v>
      </c>
      <c r="BT49" t="str">
        <f>HYPERLINK("https%3A%2F%2Fwww.webofscience.com%2Fwos%2Fwoscc%2Ffull-record%2FWOS:001241544700001","View Full Record in Web of Science")</f>
        <v>View Full Record in Web of Science</v>
      </c>
    </row>
    <row r="50" spans="1:72" x14ac:dyDescent="0.25">
      <c r="A50" t="s">
        <v>72</v>
      </c>
      <c r="B50" t="s">
        <v>1177</v>
      </c>
      <c r="C50" t="s">
        <v>74</v>
      </c>
      <c r="D50" t="s">
        <v>74</v>
      </c>
      <c r="E50" t="s">
        <v>74</v>
      </c>
      <c r="F50" t="s">
        <v>1178</v>
      </c>
      <c r="G50" t="s">
        <v>74</v>
      </c>
      <c r="H50" t="s">
        <v>74</v>
      </c>
      <c r="I50" t="s">
        <v>1179</v>
      </c>
      <c r="J50" t="s">
        <v>630</v>
      </c>
      <c r="K50" t="s">
        <v>74</v>
      </c>
      <c r="L50" t="s">
        <v>74</v>
      </c>
      <c r="M50" t="s">
        <v>78</v>
      </c>
      <c r="N50" t="s">
        <v>79</v>
      </c>
      <c r="O50" t="s">
        <v>74</v>
      </c>
      <c r="P50" t="s">
        <v>74</v>
      </c>
      <c r="Q50" t="s">
        <v>74</v>
      </c>
      <c r="R50" t="s">
        <v>74</v>
      </c>
      <c r="S50" t="s">
        <v>74</v>
      </c>
      <c r="T50" t="s">
        <v>74</v>
      </c>
      <c r="U50" t="s">
        <v>1180</v>
      </c>
      <c r="V50" t="s">
        <v>1181</v>
      </c>
      <c r="W50" t="s">
        <v>1182</v>
      </c>
      <c r="X50" t="s">
        <v>1183</v>
      </c>
      <c r="Y50" t="s">
        <v>1184</v>
      </c>
      <c r="Z50" t="s">
        <v>1185</v>
      </c>
      <c r="AA50" t="s">
        <v>1186</v>
      </c>
      <c r="AB50" t="s">
        <v>1187</v>
      </c>
      <c r="AC50" t="s">
        <v>1188</v>
      </c>
      <c r="AD50" t="s">
        <v>1189</v>
      </c>
      <c r="AE50" t="s">
        <v>1190</v>
      </c>
      <c r="AF50" t="s">
        <v>74</v>
      </c>
      <c r="AG50">
        <v>56</v>
      </c>
      <c r="AH50">
        <v>5</v>
      </c>
      <c r="AI50">
        <v>5</v>
      </c>
      <c r="AJ50">
        <v>35</v>
      </c>
      <c r="AK50">
        <v>35</v>
      </c>
      <c r="AL50" t="s">
        <v>91</v>
      </c>
      <c r="AM50" t="s">
        <v>92</v>
      </c>
      <c r="AN50" t="s">
        <v>93</v>
      </c>
      <c r="AO50" t="s">
        <v>642</v>
      </c>
      <c r="AP50" t="s">
        <v>643</v>
      </c>
      <c r="AQ50" t="s">
        <v>74</v>
      </c>
      <c r="AR50" t="s">
        <v>644</v>
      </c>
      <c r="AS50" t="s">
        <v>645</v>
      </c>
      <c r="AT50" t="s">
        <v>315</v>
      </c>
      <c r="AU50">
        <v>2024</v>
      </c>
      <c r="AV50">
        <v>23</v>
      </c>
      <c r="AW50">
        <v>5</v>
      </c>
      <c r="AX50" t="s">
        <v>74</v>
      </c>
      <c r="AY50" t="s">
        <v>74</v>
      </c>
      <c r="AZ50" t="s">
        <v>74</v>
      </c>
      <c r="BA50" t="s">
        <v>74</v>
      </c>
      <c r="BB50" t="s">
        <v>74</v>
      </c>
      <c r="BC50" t="s">
        <v>74</v>
      </c>
      <c r="BD50" t="s">
        <v>74</v>
      </c>
      <c r="BE50" t="s">
        <v>1191</v>
      </c>
      <c r="BF50" t="str">
        <f>HYPERLINK("http://dx.doi.org/10.1038/s41563-024-01875-3","http://dx.doi.org/10.1038/s41563-024-01875-3")</f>
        <v>http://dx.doi.org/10.1038/s41563-024-01875-3</v>
      </c>
      <c r="BG50" t="s">
        <v>74</v>
      </c>
      <c r="BH50" t="s">
        <v>1192</v>
      </c>
      <c r="BI50">
        <v>9</v>
      </c>
      <c r="BJ50" t="s">
        <v>650</v>
      </c>
      <c r="BK50" t="s">
        <v>100</v>
      </c>
      <c r="BL50" t="s">
        <v>651</v>
      </c>
      <c r="BM50" t="s">
        <v>1193</v>
      </c>
      <c r="BN50">
        <v>38632374</v>
      </c>
      <c r="BO50" t="s">
        <v>74</v>
      </c>
      <c r="BP50" t="s">
        <v>74</v>
      </c>
      <c r="BQ50" t="s">
        <v>74</v>
      </c>
      <c r="BR50" t="s">
        <v>104</v>
      </c>
      <c r="BS50" t="s">
        <v>1194</v>
      </c>
      <c r="BT50" t="str">
        <f>HYPERLINK("https%3A%2F%2Fwww.webofscience.com%2Fwos%2Fwoscc%2Ffull-record%2FWOS:001204626600001","View Full Record in Web of Science")</f>
        <v>View Full Record in Web of Science</v>
      </c>
    </row>
    <row r="51" spans="1:72" x14ac:dyDescent="0.25">
      <c r="A51" t="s">
        <v>72</v>
      </c>
      <c r="B51" t="s">
        <v>1195</v>
      </c>
      <c r="C51" t="s">
        <v>74</v>
      </c>
      <c r="D51" t="s">
        <v>74</v>
      </c>
      <c r="E51" t="s">
        <v>74</v>
      </c>
      <c r="F51" t="s">
        <v>1196</v>
      </c>
      <c r="G51" t="s">
        <v>74</v>
      </c>
      <c r="H51" t="s">
        <v>74</v>
      </c>
      <c r="I51" t="s">
        <v>1197</v>
      </c>
      <c r="J51" t="s">
        <v>1198</v>
      </c>
      <c r="K51" t="s">
        <v>74</v>
      </c>
      <c r="L51" t="s">
        <v>74</v>
      </c>
      <c r="M51" t="s">
        <v>78</v>
      </c>
      <c r="N51" t="s">
        <v>79</v>
      </c>
      <c r="O51" t="s">
        <v>74</v>
      </c>
      <c r="P51" t="s">
        <v>74</v>
      </c>
      <c r="Q51" t="s">
        <v>74</v>
      </c>
      <c r="R51" t="s">
        <v>74</v>
      </c>
      <c r="S51" t="s">
        <v>74</v>
      </c>
      <c r="T51" t="s">
        <v>1199</v>
      </c>
      <c r="U51" t="s">
        <v>1200</v>
      </c>
      <c r="V51" t="s">
        <v>1201</v>
      </c>
      <c r="W51" t="s">
        <v>1202</v>
      </c>
      <c r="X51" t="s">
        <v>1203</v>
      </c>
      <c r="Y51" t="s">
        <v>1204</v>
      </c>
      <c r="Z51" t="s">
        <v>1205</v>
      </c>
      <c r="AA51" t="s">
        <v>1206</v>
      </c>
      <c r="AB51" t="s">
        <v>1207</v>
      </c>
      <c r="AC51" t="s">
        <v>1208</v>
      </c>
      <c r="AD51" t="s">
        <v>1209</v>
      </c>
      <c r="AE51" t="s">
        <v>1210</v>
      </c>
      <c r="AF51" t="s">
        <v>74</v>
      </c>
      <c r="AG51">
        <v>75</v>
      </c>
      <c r="AH51">
        <v>0</v>
      </c>
      <c r="AI51">
        <v>0</v>
      </c>
      <c r="AJ51">
        <v>20</v>
      </c>
      <c r="AK51">
        <v>20</v>
      </c>
      <c r="AL51" t="s">
        <v>467</v>
      </c>
      <c r="AM51" t="s">
        <v>263</v>
      </c>
      <c r="AN51" t="s">
        <v>468</v>
      </c>
      <c r="AO51" t="s">
        <v>74</v>
      </c>
      <c r="AP51" t="s">
        <v>1211</v>
      </c>
      <c r="AQ51" t="s">
        <v>74</v>
      </c>
      <c r="AR51" t="s">
        <v>1212</v>
      </c>
      <c r="AS51" t="s">
        <v>1213</v>
      </c>
      <c r="AT51" t="s">
        <v>1214</v>
      </c>
      <c r="AU51">
        <v>2024</v>
      </c>
      <c r="AV51">
        <v>6</v>
      </c>
      <c r="AW51">
        <v>4</v>
      </c>
      <c r="AX51" t="s">
        <v>74</v>
      </c>
      <c r="AY51" t="s">
        <v>74</v>
      </c>
      <c r="AZ51" t="s">
        <v>74</v>
      </c>
      <c r="BA51" t="s">
        <v>74</v>
      </c>
      <c r="BB51">
        <v>2336</v>
      </c>
      <c r="BC51">
        <v>2348</v>
      </c>
      <c r="BD51" t="s">
        <v>74</v>
      </c>
      <c r="BE51" t="s">
        <v>1215</v>
      </c>
      <c r="BF51" t="str">
        <f>HYPERLINK("http://dx.doi.org/10.1021/acsaelm.3c01823","http://dx.doi.org/10.1021/acsaelm.3c01823")</f>
        <v>http://dx.doi.org/10.1021/acsaelm.3c01823</v>
      </c>
      <c r="BG51" t="s">
        <v>74</v>
      </c>
      <c r="BH51" t="s">
        <v>1216</v>
      </c>
      <c r="BI51">
        <v>13</v>
      </c>
      <c r="BJ51" t="s">
        <v>1217</v>
      </c>
      <c r="BK51" t="s">
        <v>100</v>
      </c>
      <c r="BL51" t="s">
        <v>1218</v>
      </c>
      <c r="BM51" t="s">
        <v>1219</v>
      </c>
      <c r="BN51" t="s">
        <v>74</v>
      </c>
      <c r="BO51" t="s">
        <v>74</v>
      </c>
      <c r="BP51" t="s">
        <v>74</v>
      </c>
      <c r="BQ51" t="s">
        <v>74</v>
      </c>
      <c r="BR51" t="s">
        <v>104</v>
      </c>
      <c r="BS51" t="s">
        <v>1220</v>
      </c>
      <c r="BT51" t="str">
        <f>HYPERLINK("https%3A%2F%2Fwww.webofscience.com%2Fwos%2Fwoscc%2Ffull-record%2FWOS:001192991200001","View Full Record in Web of Science")</f>
        <v>View Full Record in Web of Science</v>
      </c>
    </row>
    <row r="52" spans="1:72" x14ac:dyDescent="0.25">
      <c r="A52" t="s">
        <v>72</v>
      </c>
      <c r="B52" t="s">
        <v>1221</v>
      </c>
      <c r="C52" t="s">
        <v>74</v>
      </c>
      <c r="D52" t="s">
        <v>74</v>
      </c>
      <c r="E52" t="s">
        <v>74</v>
      </c>
      <c r="F52" t="s">
        <v>1222</v>
      </c>
      <c r="G52" t="s">
        <v>74</v>
      </c>
      <c r="H52" t="s">
        <v>74</v>
      </c>
      <c r="I52" t="s">
        <v>1223</v>
      </c>
      <c r="J52" t="s">
        <v>564</v>
      </c>
      <c r="K52" t="s">
        <v>74</v>
      </c>
      <c r="L52" t="s">
        <v>74</v>
      </c>
      <c r="M52" t="s">
        <v>78</v>
      </c>
      <c r="N52" t="s">
        <v>79</v>
      </c>
      <c r="O52" t="s">
        <v>74</v>
      </c>
      <c r="P52" t="s">
        <v>74</v>
      </c>
      <c r="Q52" t="s">
        <v>74</v>
      </c>
      <c r="R52" t="s">
        <v>74</v>
      </c>
      <c r="S52" t="s">
        <v>74</v>
      </c>
      <c r="T52" t="s">
        <v>1224</v>
      </c>
      <c r="U52" t="s">
        <v>1225</v>
      </c>
      <c r="V52" t="s">
        <v>1226</v>
      </c>
      <c r="W52" t="s">
        <v>1227</v>
      </c>
      <c r="X52" t="s">
        <v>1228</v>
      </c>
      <c r="Y52" t="s">
        <v>1229</v>
      </c>
      <c r="Z52" t="s">
        <v>1230</v>
      </c>
      <c r="AA52" t="s">
        <v>1231</v>
      </c>
      <c r="AB52" t="s">
        <v>1232</v>
      </c>
      <c r="AC52" t="s">
        <v>1233</v>
      </c>
      <c r="AD52" t="s">
        <v>1234</v>
      </c>
      <c r="AE52" t="s">
        <v>1235</v>
      </c>
      <c r="AF52" t="s">
        <v>74</v>
      </c>
      <c r="AG52">
        <v>48</v>
      </c>
      <c r="AH52">
        <v>1</v>
      </c>
      <c r="AI52">
        <v>1</v>
      </c>
      <c r="AJ52">
        <v>59</v>
      </c>
      <c r="AK52">
        <v>59</v>
      </c>
      <c r="AL52" t="s">
        <v>150</v>
      </c>
      <c r="AM52" t="s">
        <v>151</v>
      </c>
      <c r="AN52" t="s">
        <v>152</v>
      </c>
      <c r="AO52" t="s">
        <v>577</v>
      </c>
      <c r="AP52" t="s">
        <v>578</v>
      </c>
      <c r="AQ52" t="s">
        <v>74</v>
      </c>
      <c r="AR52" t="s">
        <v>579</v>
      </c>
      <c r="AS52" t="s">
        <v>580</v>
      </c>
      <c r="AT52" t="s">
        <v>1236</v>
      </c>
      <c r="AU52">
        <v>2024</v>
      </c>
      <c r="AV52">
        <v>63</v>
      </c>
      <c r="AW52">
        <v>18</v>
      </c>
      <c r="AX52" t="s">
        <v>74</v>
      </c>
      <c r="AY52" t="s">
        <v>74</v>
      </c>
      <c r="AZ52" t="s">
        <v>74</v>
      </c>
      <c r="BA52" t="s">
        <v>74</v>
      </c>
      <c r="BB52" t="s">
        <v>74</v>
      </c>
      <c r="BC52" t="s">
        <v>74</v>
      </c>
      <c r="BD52" t="s">
        <v>74</v>
      </c>
      <c r="BE52" t="s">
        <v>1237</v>
      </c>
      <c r="BF52" t="str">
        <f>HYPERLINK("http://dx.doi.org/10.1002/anie.202401773","http://dx.doi.org/10.1002/anie.202401773")</f>
        <v>http://dx.doi.org/10.1002/anie.202401773</v>
      </c>
      <c r="BG52" t="s">
        <v>74</v>
      </c>
      <c r="BH52" t="s">
        <v>1216</v>
      </c>
      <c r="BI52">
        <v>9</v>
      </c>
      <c r="BJ52" t="s">
        <v>583</v>
      </c>
      <c r="BK52" t="s">
        <v>100</v>
      </c>
      <c r="BL52" t="s">
        <v>584</v>
      </c>
      <c r="BM52" t="s">
        <v>1238</v>
      </c>
      <c r="BN52">
        <v>38429971</v>
      </c>
      <c r="BO52" t="s">
        <v>74</v>
      </c>
      <c r="BP52" t="s">
        <v>74</v>
      </c>
      <c r="BQ52" t="s">
        <v>74</v>
      </c>
      <c r="BR52" t="s">
        <v>104</v>
      </c>
      <c r="BS52" t="s">
        <v>1239</v>
      </c>
      <c r="BT52" t="str">
        <f>HYPERLINK("https%3A%2F%2Fwww.webofscience.com%2Fwos%2Fwoscc%2Ffull-record%2FWOS:001187013400001","View Full Record in Web of Science")</f>
        <v>View Full Record in Web of Science</v>
      </c>
    </row>
    <row r="53" spans="1:72" x14ac:dyDescent="0.25">
      <c r="A53" t="s">
        <v>72</v>
      </c>
      <c r="B53" t="s">
        <v>1240</v>
      </c>
      <c r="C53" t="s">
        <v>74</v>
      </c>
      <c r="D53" t="s">
        <v>74</v>
      </c>
      <c r="E53" t="s">
        <v>74</v>
      </c>
      <c r="F53" t="s">
        <v>1241</v>
      </c>
      <c r="G53" t="s">
        <v>74</v>
      </c>
      <c r="H53" t="s">
        <v>74</v>
      </c>
      <c r="I53" t="s">
        <v>1242</v>
      </c>
      <c r="J53" t="s">
        <v>1243</v>
      </c>
      <c r="K53" t="s">
        <v>74</v>
      </c>
      <c r="L53" t="s">
        <v>74</v>
      </c>
      <c r="M53" t="s">
        <v>78</v>
      </c>
      <c r="N53" t="s">
        <v>79</v>
      </c>
      <c r="O53" t="s">
        <v>74</v>
      </c>
      <c r="P53" t="s">
        <v>74</v>
      </c>
      <c r="Q53" t="s">
        <v>74</v>
      </c>
      <c r="R53" t="s">
        <v>74</v>
      </c>
      <c r="S53" t="s">
        <v>74</v>
      </c>
      <c r="T53" t="s">
        <v>1244</v>
      </c>
      <c r="U53" t="s">
        <v>74</v>
      </c>
      <c r="V53" t="s">
        <v>1245</v>
      </c>
      <c r="W53" t="s">
        <v>1246</v>
      </c>
      <c r="X53" t="s">
        <v>1247</v>
      </c>
      <c r="Y53" t="s">
        <v>1248</v>
      </c>
      <c r="Z53" t="s">
        <v>1249</v>
      </c>
      <c r="AA53" t="s">
        <v>1250</v>
      </c>
      <c r="AB53" t="s">
        <v>1251</v>
      </c>
      <c r="AC53" t="s">
        <v>1252</v>
      </c>
      <c r="AD53" t="s">
        <v>1253</v>
      </c>
      <c r="AE53" t="s">
        <v>1254</v>
      </c>
      <c r="AF53" t="s">
        <v>74</v>
      </c>
      <c r="AG53">
        <v>32</v>
      </c>
      <c r="AH53">
        <v>1</v>
      </c>
      <c r="AI53">
        <v>1</v>
      </c>
      <c r="AJ53">
        <v>10</v>
      </c>
      <c r="AK53">
        <v>10</v>
      </c>
      <c r="AL53" t="s">
        <v>1255</v>
      </c>
      <c r="AM53" t="s">
        <v>1256</v>
      </c>
      <c r="AN53" t="s">
        <v>1257</v>
      </c>
      <c r="AO53" t="s">
        <v>1258</v>
      </c>
      <c r="AP53" t="s">
        <v>1259</v>
      </c>
      <c r="AQ53" t="s">
        <v>74</v>
      </c>
      <c r="AR53" t="s">
        <v>1260</v>
      </c>
      <c r="AS53" t="s">
        <v>1261</v>
      </c>
      <c r="AT53" t="s">
        <v>1262</v>
      </c>
      <c r="AU53">
        <v>2024</v>
      </c>
      <c r="AV53">
        <v>24</v>
      </c>
      <c r="AW53">
        <v>6</v>
      </c>
      <c r="AX53" t="s">
        <v>74</v>
      </c>
      <c r="AY53" t="s">
        <v>74</v>
      </c>
      <c r="AZ53" t="s">
        <v>74</v>
      </c>
      <c r="BA53" t="s">
        <v>74</v>
      </c>
      <c r="BB53">
        <v>9104</v>
      </c>
      <c r="BC53">
        <v>9114</v>
      </c>
      <c r="BD53" t="s">
        <v>74</v>
      </c>
      <c r="BE53" t="s">
        <v>1263</v>
      </c>
      <c r="BF53" t="str">
        <f>HYPERLINK("http://dx.doi.org/10.1109/JSEN.2024.3353307","http://dx.doi.org/10.1109/JSEN.2024.3353307")</f>
        <v>http://dx.doi.org/10.1109/JSEN.2024.3353307</v>
      </c>
      <c r="BG53" t="s">
        <v>74</v>
      </c>
      <c r="BH53" t="s">
        <v>74</v>
      </c>
      <c r="BI53">
        <v>11</v>
      </c>
      <c r="BJ53" t="s">
        <v>1264</v>
      </c>
      <c r="BK53" t="s">
        <v>100</v>
      </c>
      <c r="BL53" t="s">
        <v>1265</v>
      </c>
      <c r="BM53" t="s">
        <v>1266</v>
      </c>
      <c r="BN53" t="s">
        <v>74</v>
      </c>
      <c r="BO53" t="s">
        <v>163</v>
      </c>
      <c r="BP53" t="s">
        <v>74</v>
      </c>
      <c r="BQ53" t="s">
        <v>74</v>
      </c>
      <c r="BR53" t="s">
        <v>104</v>
      </c>
      <c r="BS53" t="s">
        <v>1267</v>
      </c>
      <c r="BT53" t="str">
        <f>HYPERLINK("https%3A%2F%2Fwww.webofscience.com%2Fwos%2Fwoscc%2Ffull-record%2FWOS:001197673400178","View Full Record in Web of Science")</f>
        <v>View Full Record in Web of Science</v>
      </c>
    </row>
    <row r="54" spans="1:72" x14ac:dyDescent="0.25">
      <c r="A54" t="s">
        <v>72</v>
      </c>
      <c r="B54" t="s">
        <v>1268</v>
      </c>
      <c r="C54" t="s">
        <v>74</v>
      </c>
      <c r="D54" t="s">
        <v>74</v>
      </c>
      <c r="E54" t="s">
        <v>74</v>
      </c>
      <c r="F54" t="s">
        <v>1269</v>
      </c>
      <c r="G54" t="s">
        <v>74</v>
      </c>
      <c r="H54" t="s">
        <v>74</v>
      </c>
      <c r="I54" t="s">
        <v>1270</v>
      </c>
      <c r="J54" t="s">
        <v>1271</v>
      </c>
      <c r="K54" t="s">
        <v>74</v>
      </c>
      <c r="L54" t="s">
        <v>74</v>
      </c>
      <c r="M54" t="s">
        <v>78</v>
      </c>
      <c r="N54" t="s">
        <v>79</v>
      </c>
      <c r="O54" t="s">
        <v>74</v>
      </c>
      <c r="P54" t="s">
        <v>74</v>
      </c>
      <c r="Q54" t="s">
        <v>74</v>
      </c>
      <c r="R54" t="s">
        <v>74</v>
      </c>
      <c r="S54" t="s">
        <v>74</v>
      </c>
      <c r="T54" t="s">
        <v>74</v>
      </c>
      <c r="U54" t="s">
        <v>1272</v>
      </c>
      <c r="V54" t="s">
        <v>1273</v>
      </c>
      <c r="W54" t="s">
        <v>1274</v>
      </c>
      <c r="X54" t="s">
        <v>1275</v>
      </c>
      <c r="Y54" t="s">
        <v>1276</v>
      </c>
      <c r="Z54" t="s">
        <v>1277</v>
      </c>
      <c r="AA54" t="s">
        <v>1278</v>
      </c>
      <c r="AB54" t="s">
        <v>1279</v>
      </c>
      <c r="AC54" t="s">
        <v>1280</v>
      </c>
      <c r="AD54" t="s">
        <v>1281</v>
      </c>
      <c r="AE54" t="s">
        <v>1282</v>
      </c>
      <c r="AF54" t="s">
        <v>74</v>
      </c>
      <c r="AG54">
        <v>34</v>
      </c>
      <c r="AH54">
        <v>0</v>
      </c>
      <c r="AI54">
        <v>0</v>
      </c>
      <c r="AJ54">
        <v>18</v>
      </c>
      <c r="AK54">
        <v>18</v>
      </c>
      <c r="AL54" t="s">
        <v>120</v>
      </c>
      <c r="AM54" t="s">
        <v>121</v>
      </c>
      <c r="AN54" t="s">
        <v>122</v>
      </c>
      <c r="AO54" t="s">
        <v>1283</v>
      </c>
      <c r="AP54" t="s">
        <v>1284</v>
      </c>
      <c r="AQ54" t="s">
        <v>74</v>
      </c>
      <c r="AR54" t="s">
        <v>1285</v>
      </c>
      <c r="AS54" t="s">
        <v>1286</v>
      </c>
      <c r="AT54" t="s">
        <v>1287</v>
      </c>
      <c r="AU54">
        <v>2024</v>
      </c>
      <c r="AV54">
        <v>12</v>
      </c>
      <c r="AW54">
        <v>15</v>
      </c>
      <c r="AX54" t="s">
        <v>74</v>
      </c>
      <c r="AY54" t="s">
        <v>74</v>
      </c>
      <c r="AZ54" t="s">
        <v>74</v>
      </c>
      <c r="BA54" t="s">
        <v>74</v>
      </c>
      <c r="BB54">
        <v>5339</v>
      </c>
      <c r="BC54">
        <v>5346</v>
      </c>
      <c r="BD54" t="s">
        <v>74</v>
      </c>
      <c r="BE54" t="s">
        <v>1288</v>
      </c>
      <c r="BF54" t="str">
        <f>HYPERLINK("http://dx.doi.org/10.1039/d3tc04730j","http://dx.doi.org/10.1039/d3tc04730j")</f>
        <v>http://dx.doi.org/10.1039/d3tc04730j</v>
      </c>
      <c r="BG54" t="s">
        <v>74</v>
      </c>
      <c r="BH54" t="s">
        <v>1216</v>
      </c>
      <c r="BI54">
        <v>8</v>
      </c>
      <c r="BJ54" t="s">
        <v>1147</v>
      </c>
      <c r="BK54" t="s">
        <v>100</v>
      </c>
      <c r="BL54" t="s">
        <v>1148</v>
      </c>
      <c r="BM54" t="s">
        <v>1289</v>
      </c>
      <c r="BN54">
        <v>38645749</v>
      </c>
      <c r="BO54" t="s">
        <v>319</v>
      </c>
      <c r="BP54" t="s">
        <v>74</v>
      </c>
      <c r="BQ54" t="s">
        <v>74</v>
      </c>
      <c r="BR54" t="s">
        <v>104</v>
      </c>
      <c r="BS54" t="s">
        <v>1290</v>
      </c>
      <c r="BT54" t="str">
        <f>HYPERLINK("https%3A%2F%2Fwww.webofscience.com%2Fwos%2Fwoscc%2Ffull-record%2FWOS:001190241500001","View Full Record in Web of Science")</f>
        <v>View Full Record in Web of Science</v>
      </c>
    </row>
    <row r="55" spans="1:72" x14ac:dyDescent="0.25">
      <c r="A55" t="s">
        <v>72</v>
      </c>
      <c r="B55" t="s">
        <v>1291</v>
      </c>
      <c r="C55" t="s">
        <v>74</v>
      </c>
      <c r="D55" t="s">
        <v>74</v>
      </c>
      <c r="E55" t="s">
        <v>74</v>
      </c>
      <c r="F55" t="s">
        <v>1292</v>
      </c>
      <c r="G55" t="s">
        <v>74</v>
      </c>
      <c r="H55" t="s">
        <v>74</v>
      </c>
      <c r="I55" t="s">
        <v>1293</v>
      </c>
      <c r="J55" t="s">
        <v>1294</v>
      </c>
      <c r="K55" t="s">
        <v>74</v>
      </c>
      <c r="L55" t="s">
        <v>74</v>
      </c>
      <c r="M55" t="s">
        <v>78</v>
      </c>
      <c r="N55" t="s">
        <v>79</v>
      </c>
      <c r="O55" t="s">
        <v>74</v>
      </c>
      <c r="P55" t="s">
        <v>74</v>
      </c>
      <c r="Q55" t="s">
        <v>74</v>
      </c>
      <c r="R55" t="s">
        <v>74</v>
      </c>
      <c r="S55" t="s">
        <v>74</v>
      </c>
      <c r="T55" t="s">
        <v>1295</v>
      </c>
      <c r="U55" t="s">
        <v>74</v>
      </c>
      <c r="V55" t="s">
        <v>1296</v>
      </c>
      <c r="W55" t="s">
        <v>1297</v>
      </c>
      <c r="X55" t="s">
        <v>1298</v>
      </c>
      <c r="Y55" t="s">
        <v>1299</v>
      </c>
      <c r="Z55" t="s">
        <v>1300</v>
      </c>
      <c r="AA55" t="s">
        <v>1301</v>
      </c>
      <c r="AB55" t="s">
        <v>1302</v>
      </c>
      <c r="AC55" t="s">
        <v>1303</v>
      </c>
      <c r="AD55" t="s">
        <v>1304</v>
      </c>
      <c r="AE55" t="s">
        <v>1305</v>
      </c>
      <c r="AF55" t="s">
        <v>74</v>
      </c>
      <c r="AG55">
        <v>27</v>
      </c>
      <c r="AH55">
        <v>0</v>
      </c>
      <c r="AI55">
        <v>0</v>
      </c>
      <c r="AJ55">
        <v>34</v>
      </c>
      <c r="AK55">
        <v>34</v>
      </c>
      <c r="AL55" t="s">
        <v>1255</v>
      </c>
      <c r="AM55" t="s">
        <v>1256</v>
      </c>
      <c r="AN55" t="s">
        <v>1257</v>
      </c>
      <c r="AO55" t="s">
        <v>1306</v>
      </c>
      <c r="AP55" t="s">
        <v>1307</v>
      </c>
      <c r="AQ55" t="s">
        <v>74</v>
      </c>
      <c r="AR55" t="s">
        <v>1308</v>
      </c>
      <c r="AS55" t="s">
        <v>1309</v>
      </c>
      <c r="AT55" t="s">
        <v>733</v>
      </c>
      <c r="AU55">
        <v>2024</v>
      </c>
      <c r="AV55">
        <v>45</v>
      </c>
      <c r="AW55">
        <v>3</v>
      </c>
      <c r="AX55" t="s">
        <v>74</v>
      </c>
      <c r="AY55" t="s">
        <v>74</v>
      </c>
      <c r="AZ55" t="s">
        <v>74</v>
      </c>
      <c r="BA55" t="s">
        <v>74</v>
      </c>
      <c r="BB55">
        <v>392</v>
      </c>
      <c r="BC55">
        <v>395</v>
      </c>
      <c r="BD55" t="s">
        <v>74</v>
      </c>
      <c r="BE55" t="s">
        <v>1310</v>
      </c>
      <c r="BF55" t="str">
        <f>HYPERLINK("http://dx.doi.org/10.1109/LED.2024.3353547","http://dx.doi.org/10.1109/LED.2024.3353547")</f>
        <v>http://dx.doi.org/10.1109/LED.2024.3353547</v>
      </c>
      <c r="BG55" t="s">
        <v>74</v>
      </c>
      <c r="BH55" t="s">
        <v>74</v>
      </c>
      <c r="BI55">
        <v>4</v>
      </c>
      <c r="BJ55" t="s">
        <v>1311</v>
      </c>
      <c r="BK55" t="s">
        <v>100</v>
      </c>
      <c r="BL55" t="s">
        <v>1312</v>
      </c>
      <c r="BM55" t="s">
        <v>1313</v>
      </c>
      <c r="BN55" t="s">
        <v>74</v>
      </c>
      <c r="BO55" t="s">
        <v>74</v>
      </c>
      <c r="BP55" t="s">
        <v>74</v>
      </c>
      <c r="BQ55" t="s">
        <v>74</v>
      </c>
      <c r="BR55" t="s">
        <v>104</v>
      </c>
      <c r="BS55" t="s">
        <v>1314</v>
      </c>
      <c r="BT55" t="str">
        <f>HYPERLINK("https%3A%2F%2Fwww.webofscience.com%2Fwos%2Fwoscc%2Ffull-record%2FWOS:001178151900006","View Full Record in Web of Science")</f>
        <v>View Full Record in Web of Science</v>
      </c>
    </row>
    <row r="56" spans="1:72" x14ac:dyDescent="0.25">
      <c r="A56" t="s">
        <v>72</v>
      </c>
      <c r="B56" t="s">
        <v>1315</v>
      </c>
      <c r="C56" t="s">
        <v>74</v>
      </c>
      <c r="D56" t="s">
        <v>74</v>
      </c>
      <c r="E56" t="s">
        <v>74</v>
      </c>
      <c r="F56" t="s">
        <v>1316</v>
      </c>
      <c r="G56" t="s">
        <v>74</v>
      </c>
      <c r="H56" t="s">
        <v>74</v>
      </c>
      <c r="I56" t="s">
        <v>1317</v>
      </c>
      <c r="J56" t="s">
        <v>77</v>
      </c>
      <c r="K56" t="s">
        <v>74</v>
      </c>
      <c r="L56" t="s">
        <v>74</v>
      </c>
      <c r="M56" t="s">
        <v>78</v>
      </c>
      <c r="N56" t="s">
        <v>79</v>
      </c>
      <c r="O56" t="s">
        <v>74</v>
      </c>
      <c r="P56" t="s">
        <v>74</v>
      </c>
      <c r="Q56" t="s">
        <v>74</v>
      </c>
      <c r="R56" t="s">
        <v>74</v>
      </c>
      <c r="S56" t="s">
        <v>74</v>
      </c>
      <c r="T56" t="s">
        <v>74</v>
      </c>
      <c r="U56" t="s">
        <v>1318</v>
      </c>
      <c r="V56" t="s">
        <v>1319</v>
      </c>
      <c r="W56" t="s">
        <v>1320</v>
      </c>
      <c r="X56" t="s">
        <v>1321</v>
      </c>
      <c r="Y56" t="s">
        <v>1322</v>
      </c>
      <c r="Z56" t="s">
        <v>1323</v>
      </c>
      <c r="AA56" t="s">
        <v>1324</v>
      </c>
      <c r="AB56" t="s">
        <v>1325</v>
      </c>
      <c r="AC56" t="s">
        <v>1326</v>
      </c>
      <c r="AD56" t="s">
        <v>1327</v>
      </c>
      <c r="AE56" t="s">
        <v>1328</v>
      </c>
      <c r="AF56" t="s">
        <v>74</v>
      </c>
      <c r="AG56">
        <v>68</v>
      </c>
      <c r="AH56">
        <v>0</v>
      </c>
      <c r="AI56">
        <v>0</v>
      </c>
      <c r="AJ56">
        <v>56</v>
      </c>
      <c r="AK56">
        <v>56</v>
      </c>
      <c r="AL56" t="s">
        <v>91</v>
      </c>
      <c r="AM56" t="s">
        <v>92</v>
      </c>
      <c r="AN56" t="s">
        <v>93</v>
      </c>
      <c r="AO56" t="s">
        <v>74</v>
      </c>
      <c r="AP56" t="s">
        <v>94</v>
      </c>
      <c r="AQ56" t="s">
        <v>74</v>
      </c>
      <c r="AR56" t="s">
        <v>95</v>
      </c>
      <c r="AS56" t="s">
        <v>96</v>
      </c>
      <c r="AT56" t="s">
        <v>1329</v>
      </c>
      <c r="AU56">
        <v>2024</v>
      </c>
      <c r="AV56">
        <v>15</v>
      </c>
      <c r="AW56">
        <v>1</v>
      </c>
      <c r="AX56" t="s">
        <v>74</v>
      </c>
      <c r="AY56" t="s">
        <v>74</v>
      </c>
      <c r="AZ56" t="s">
        <v>74</v>
      </c>
      <c r="BA56" t="s">
        <v>74</v>
      </c>
      <c r="BB56" t="s">
        <v>74</v>
      </c>
      <c r="BC56" t="s">
        <v>74</v>
      </c>
      <c r="BD56">
        <v>1598</v>
      </c>
      <c r="BE56" t="s">
        <v>1330</v>
      </c>
      <c r="BF56" t="str">
        <f>HYPERLINK("http://dx.doi.org/10.1038/s41467-024-45759-1","http://dx.doi.org/10.1038/s41467-024-45759-1")</f>
        <v>http://dx.doi.org/10.1038/s41467-024-45759-1</v>
      </c>
      <c r="BG56" t="s">
        <v>74</v>
      </c>
      <c r="BH56" t="s">
        <v>74</v>
      </c>
      <c r="BI56">
        <v>13</v>
      </c>
      <c r="BJ56" t="s">
        <v>99</v>
      </c>
      <c r="BK56" t="s">
        <v>100</v>
      </c>
      <c r="BL56" t="s">
        <v>101</v>
      </c>
      <c r="BM56" t="s">
        <v>1331</v>
      </c>
      <c r="BN56">
        <v>38383505</v>
      </c>
      <c r="BO56" t="s">
        <v>815</v>
      </c>
      <c r="BP56" t="s">
        <v>74</v>
      </c>
      <c r="BQ56" t="s">
        <v>74</v>
      </c>
      <c r="BR56" t="s">
        <v>104</v>
      </c>
      <c r="BS56" t="s">
        <v>1332</v>
      </c>
      <c r="BT56" t="str">
        <f>HYPERLINK("https%3A%2F%2Fwww.webofscience.com%2Fwos%2Fwoscc%2Ffull-record%2FWOS:001173879300049","View Full Record in Web of Science")</f>
        <v>View Full Record in Web of Science</v>
      </c>
    </row>
    <row r="57" spans="1:72" x14ac:dyDescent="0.25">
      <c r="A57" t="s">
        <v>72</v>
      </c>
      <c r="B57" t="s">
        <v>1333</v>
      </c>
      <c r="C57" t="s">
        <v>74</v>
      </c>
      <c r="D57" t="s">
        <v>74</v>
      </c>
      <c r="E57" t="s">
        <v>74</v>
      </c>
      <c r="F57" t="s">
        <v>1334</v>
      </c>
      <c r="G57" t="s">
        <v>74</v>
      </c>
      <c r="H57" t="s">
        <v>74</v>
      </c>
      <c r="I57" t="s">
        <v>1335</v>
      </c>
      <c r="J57" t="s">
        <v>1336</v>
      </c>
      <c r="K57" t="s">
        <v>74</v>
      </c>
      <c r="L57" t="s">
        <v>74</v>
      </c>
      <c r="M57" t="s">
        <v>78</v>
      </c>
      <c r="N57" t="s">
        <v>79</v>
      </c>
      <c r="O57" t="s">
        <v>74</v>
      </c>
      <c r="P57" t="s">
        <v>74</v>
      </c>
      <c r="Q57" t="s">
        <v>74</v>
      </c>
      <c r="R57" t="s">
        <v>74</v>
      </c>
      <c r="S57" t="s">
        <v>74</v>
      </c>
      <c r="T57" t="s">
        <v>74</v>
      </c>
      <c r="U57" t="s">
        <v>1337</v>
      </c>
      <c r="V57" t="s">
        <v>1338</v>
      </c>
      <c r="W57" t="s">
        <v>1339</v>
      </c>
      <c r="X57" t="s">
        <v>1340</v>
      </c>
      <c r="Y57" t="s">
        <v>1341</v>
      </c>
      <c r="Z57" t="s">
        <v>1342</v>
      </c>
      <c r="AA57" t="s">
        <v>1343</v>
      </c>
      <c r="AB57" t="s">
        <v>1344</v>
      </c>
      <c r="AC57" t="s">
        <v>1345</v>
      </c>
      <c r="AD57" t="s">
        <v>1346</v>
      </c>
      <c r="AE57" t="s">
        <v>1347</v>
      </c>
      <c r="AF57" t="s">
        <v>74</v>
      </c>
      <c r="AG57">
        <v>55</v>
      </c>
      <c r="AH57">
        <v>8</v>
      </c>
      <c r="AI57">
        <v>8</v>
      </c>
      <c r="AJ57">
        <v>84</v>
      </c>
      <c r="AK57">
        <v>84</v>
      </c>
      <c r="AL57" t="s">
        <v>91</v>
      </c>
      <c r="AM57" t="s">
        <v>92</v>
      </c>
      <c r="AN57" t="s">
        <v>93</v>
      </c>
      <c r="AO57" t="s">
        <v>1348</v>
      </c>
      <c r="AP57" t="s">
        <v>74</v>
      </c>
      <c r="AQ57" t="s">
        <v>74</v>
      </c>
      <c r="AR57" t="s">
        <v>1349</v>
      </c>
      <c r="AS57" t="s">
        <v>1350</v>
      </c>
      <c r="AT57" t="s">
        <v>733</v>
      </c>
      <c r="AU57">
        <v>2024</v>
      </c>
      <c r="AV57">
        <v>7</v>
      </c>
      <c r="AW57">
        <v>3</v>
      </c>
      <c r="AX57" t="s">
        <v>74</v>
      </c>
      <c r="AY57" t="s">
        <v>74</v>
      </c>
      <c r="AZ57" t="s">
        <v>74</v>
      </c>
      <c r="BA57" t="s">
        <v>74</v>
      </c>
      <c r="BB57">
        <v>234</v>
      </c>
      <c r="BC57">
        <v>243</v>
      </c>
      <c r="BD57" t="s">
        <v>74</v>
      </c>
      <c r="BE57" t="s">
        <v>1351</v>
      </c>
      <c r="BF57" t="str">
        <f>HYPERLINK("http://dx.doi.org/10.1038/s41928-024-01127-x","http://dx.doi.org/10.1038/s41928-024-01127-x")</f>
        <v>http://dx.doi.org/10.1038/s41928-024-01127-x</v>
      </c>
      <c r="BG57" t="s">
        <v>74</v>
      </c>
      <c r="BH57" t="s">
        <v>1352</v>
      </c>
      <c r="BI57">
        <v>10</v>
      </c>
      <c r="BJ57" t="s">
        <v>1311</v>
      </c>
      <c r="BK57" t="s">
        <v>100</v>
      </c>
      <c r="BL57" t="s">
        <v>1312</v>
      </c>
      <c r="BM57" t="s">
        <v>1353</v>
      </c>
      <c r="BN57" t="s">
        <v>74</v>
      </c>
      <c r="BO57" t="s">
        <v>74</v>
      </c>
      <c r="BP57" t="s">
        <v>74</v>
      </c>
      <c r="BQ57" t="s">
        <v>74</v>
      </c>
      <c r="BR57" t="s">
        <v>104</v>
      </c>
      <c r="BS57" t="s">
        <v>1354</v>
      </c>
      <c r="BT57" t="str">
        <f>HYPERLINK("https%3A%2F%2Fwww.webofscience.com%2Fwos%2Fwoscc%2Ffull-record%2FWOS:001168936500001","View Full Record in Web of Science")</f>
        <v>View Full Record in Web of Science</v>
      </c>
    </row>
    <row r="58" spans="1:72" x14ac:dyDescent="0.25">
      <c r="A58" t="s">
        <v>72</v>
      </c>
      <c r="B58" t="s">
        <v>1355</v>
      </c>
      <c r="C58" t="s">
        <v>74</v>
      </c>
      <c r="D58" t="s">
        <v>74</v>
      </c>
      <c r="E58" t="s">
        <v>74</v>
      </c>
      <c r="F58" t="s">
        <v>1356</v>
      </c>
      <c r="G58" t="s">
        <v>74</v>
      </c>
      <c r="H58" t="s">
        <v>74</v>
      </c>
      <c r="I58" t="s">
        <v>1357</v>
      </c>
      <c r="J58" t="s">
        <v>1358</v>
      </c>
      <c r="K58" t="s">
        <v>74</v>
      </c>
      <c r="L58" t="s">
        <v>74</v>
      </c>
      <c r="M58" t="s">
        <v>78</v>
      </c>
      <c r="N58" t="s">
        <v>169</v>
      </c>
      <c r="O58" t="s">
        <v>74</v>
      </c>
      <c r="P58" t="s">
        <v>74</v>
      </c>
      <c r="Q58" t="s">
        <v>74</v>
      </c>
      <c r="R58" t="s">
        <v>74</v>
      </c>
      <c r="S58" t="s">
        <v>74</v>
      </c>
      <c r="T58" t="s">
        <v>1359</v>
      </c>
      <c r="U58" t="s">
        <v>1360</v>
      </c>
      <c r="V58" t="s">
        <v>1361</v>
      </c>
      <c r="W58" t="s">
        <v>1362</v>
      </c>
      <c r="X58" t="s">
        <v>1363</v>
      </c>
      <c r="Y58" t="s">
        <v>1364</v>
      </c>
      <c r="Z58" t="s">
        <v>1365</v>
      </c>
      <c r="AA58" t="s">
        <v>1366</v>
      </c>
      <c r="AB58" t="s">
        <v>1367</v>
      </c>
      <c r="AC58" t="s">
        <v>1368</v>
      </c>
      <c r="AD58" t="s">
        <v>1369</v>
      </c>
      <c r="AE58" t="s">
        <v>1370</v>
      </c>
      <c r="AF58" t="s">
        <v>74</v>
      </c>
      <c r="AG58">
        <v>60</v>
      </c>
      <c r="AH58">
        <v>0</v>
      </c>
      <c r="AI58">
        <v>0</v>
      </c>
      <c r="AJ58">
        <v>20</v>
      </c>
      <c r="AK58">
        <v>20</v>
      </c>
      <c r="AL58" t="s">
        <v>1371</v>
      </c>
      <c r="AM58" t="s">
        <v>1372</v>
      </c>
      <c r="AN58" t="s">
        <v>1373</v>
      </c>
      <c r="AO58" t="s">
        <v>1374</v>
      </c>
      <c r="AP58" t="s">
        <v>1375</v>
      </c>
      <c r="AQ58" t="s">
        <v>74</v>
      </c>
      <c r="AR58" t="s">
        <v>1376</v>
      </c>
      <c r="AS58" t="s">
        <v>1377</v>
      </c>
      <c r="AT58" t="s">
        <v>733</v>
      </c>
      <c r="AU58">
        <v>2024</v>
      </c>
      <c r="AV58">
        <v>29</v>
      </c>
      <c r="AW58" t="s">
        <v>74</v>
      </c>
      <c r="AX58" t="s">
        <v>74</v>
      </c>
      <c r="AY58" t="s">
        <v>74</v>
      </c>
      <c r="AZ58" t="s">
        <v>74</v>
      </c>
      <c r="BA58" t="s">
        <v>74</v>
      </c>
      <c r="BB58" t="s">
        <v>74</v>
      </c>
      <c r="BC58" t="s">
        <v>74</v>
      </c>
      <c r="BD58">
        <v>101142</v>
      </c>
      <c r="BE58" t="s">
        <v>1378</v>
      </c>
      <c r="BF58" t="str">
        <f>HYPERLINK("http://dx.doi.org/10.1016/j.cossms.2024.101142","http://dx.doi.org/10.1016/j.cossms.2024.101142")</f>
        <v>http://dx.doi.org/10.1016/j.cossms.2024.101142</v>
      </c>
      <c r="BG58" t="s">
        <v>74</v>
      </c>
      <c r="BH58" t="s">
        <v>1352</v>
      </c>
      <c r="BI58">
        <v>8</v>
      </c>
      <c r="BJ58" t="s">
        <v>1379</v>
      </c>
      <c r="BK58" t="s">
        <v>100</v>
      </c>
      <c r="BL58" t="s">
        <v>1148</v>
      </c>
      <c r="BM58" t="s">
        <v>1380</v>
      </c>
      <c r="BN58" t="s">
        <v>74</v>
      </c>
      <c r="BO58" t="s">
        <v>74</v>
      </c>
      <c r="BP58" t="s">
        <v>74</v>
      </c>
      <c r="BQ58" t="s">
        <v>74</v>
      </c>
      <c r="BR58" t="s">
        <v>104</v>
      </c>
      <c r="BS58" t="s">
        <v>1381</v>
      </c>
      <c r="BT58" t="str">
        <f>HYPERLINK("https%3A%2F%2Fwww.webofscience.com%2Fwos%2Fwoscc%2Ffull-record%2FWOS:001182791500001","View Full Record in Web of Science")</f>
        <v>View Full Record in Web of Science</v>
      </c>
    </row>
    <row r="59" spans="1:72" x14ac:dyDescent="0.25">
      <c r="A59" t="s">
        <v>72</v>
      </c>
      <c r="B59" t="s">
        <v>1382</v>
      </c>
      <c r="C59" t="s">
        <v>74</v>
      </c>
      <c r="D59" t="s">
        <v>74</v>
      </c>
      <c r="E59" t="s">
        <v>74</v>
      </c>
      <c r="F59" t="s">
        <v>1383</v>
      </c>
      <c r="G59" t="s">
        <v>74</v>
      </c>
      <c r="H59" t="s">
        <v>74</v>
      </c>
      <c r="I59" t="s">
        <v>1384</v>
      </c>
      <c r="J59" t="s">
        <v>1385</v>
      </c>
      <c r="K59" t="s">
        <v>74</v>
      </c>
      <c r="L59" t="s">
        <v>74</v>
      </c>
      <c r="M59" t="s">
        <v>78</v>
      </c>
      <c r="N59" t="s">
        <v>79</v>
      </c>
      <c r="O59" t="s">
        <v>74</v>
      </c>
      <c r="P59" t="s">
        <v>74</v>
      </c>
      <c r="Q59" t="s">
        <v>74</v>
      </c>
      <c r="R59" t="s">
        <v>74</v>
      </c>
      <c r="S59" t="s">
        <v>74</v>
      </c>
      <c r="T59" t="s">
        <v>1386</v>
      </c>
      <c r="U59" t="s">
        <v>74</v>
      </c>
      <c r="V59" t="s">
        <v>1387</v>
      </c>
      <c r="W59" t="s">
        <v>1388</v>
      </c>
      <c r="X59" t="s">
        <v>1389</v>
      </c>
      <c r="Y59" t="s">
        <v>1390</v>
      </c>
      <c r="Z59" t="s">
        <v>1391</v>
      </c>
      <c r="AA59" t="s">
        <v>1392</v>
      </c>
      <c r="AB59" t="s">
        <v>1393</v>
      </c>
      <c r="AC59" t="s">
        <v>1394</v>
      </c>
      <c r="AD59" t="s">
        <v>1395</v>
      </c>
      <c r="AE59" t="s">
        <v>1396</v>
      </c>
      <c r="AF59" t="s">
        <v>74</v>
      </c>
      <c r="AG59">
        <v>32</v>
      </c>
      <c r="AH59">
        <v>0</v>
      </c>
      <c r="AI59">
        <v>0</v>
      </c>
      <c r="AJ59">
        <v>9</v>
      </c>
      <c r="AK59">
        <v>10</v>
      </c>
      <c r="AL59" t="s">
        <v>288</v>
      </c>
      <c r="AM59" t="s">
        <v>289</v>
      </c>
      <c r="AN59" t="s">
        <v>290</v>
      </c>
      <c r="AO59" t="s">
        <v>74</v>
      </c>
      <c r="AP59" t="s">
        <v>1397</v>
      </c>
      <c r="AQ59" t="s">
        <v>74</v>
      </c>
      <c r="AR59" t="s">
        <v>1398</v>
      </c>
      <c r="AS59" t="s">
        <v>1399</v>
      </c>
      <c r="AT59" t="s">
        <v>1400</v>
      </c>
      <c r="AU59">
        <v>2024</v>
      </c>
      <c r="AV59">
        <v>11</v>
      </c>
      <c r="AW59">
        <v>1</v>
      </c>
      <c r="AX59" t="s">
        <v>74</v>
      </c>
      <c r="AY59" t="s">
        <v>74</v>
      </c>
      <c r="AZ59" t="s">
        <v>74</v>
      </c>
      <c r="BA59" t="s">
        <v>74</v>
      </c>
      <c r="BB59" t="s">
        <v>74</v>
      </c>
      <c r="BC59" t="s">
        <v>74</v>
      </c>
      <c r="BD59">
        <v>15101</v>
      </c>
      <c r="BE59" t="s">
        <v>1401</v>
      </c>
      <c r="BF59" t="str">
        <f>HYPERLINK("http://dx.doi.org/10.1088/2053-1591/ad20a7","http://dx.doi.org/10.1088/2053-1591/ad20a7")</f>
        <v>http://dx.doi.org/10.1088/2053-1591/ad20a7</v>
      </c>
      <c r="BG59" t="s">
        <v>74</v>
      </c>
      <c r="BH59" t="s">
        <v>74</v>
      </c>
      <c r="BI59">
        <v>12</v>
      </c>
      <c r="BJ59" t="s">
        <v>129</v>
      </c>
      <c r="BK59" t="s">
        <v>100</v>
      </c>
      <c r="BL59" t="s">
        <v>131</v>
      </c>
      <c r="BM59" t="s">
        <v>1402</v>
      </c>
      <c r="BN59" t="s">
        <v>74</v>
      </c>
      <c r="BO59" t="s">
        <v>133</v>
      </c>
      <c r="BP59" t="s">
        <v>74</v>
      </c>
      <c r="BQ59" t="s">
        <v>74</v>
      </c>
      <c r="BR59" t="s">
        <v>104</v>
      </c>
      <c r="BS59" t="s">
        <v>1403</v>
      </c>
      <c r="BT59" t="str">
        <f>HYPERLINK("https%3A%2F%2Fwww.webofscience.com%2Fwos%2Fwoscc%2Ffull-record%2FWOS:001154861600001","View Full Record in Web of Science")</f>
        <v>View Full Record in Web of Science</v>
      </c>
    </row>
    <row r="60" spans="1:72" x14ac:dyDescent="0.25">
      <c r="A60" t="s">
        <v>72</v>
      </c>
      <c r="B60" t="s">
        <v>1404</v>
      </c>
      <c r="C60" t="s">
        <v>74</v>
      </c>
      <c r="D60" t="s">
        <v>74</v>
      </c>
      <c r="E60" t="s">
        <v>74</v>
      </c>
      <c r="F60" t="s">
        <v>1405</v>
      </c>
      <c r="G60" t="s">
        <v>74</v>
      </c>
      <c r="H60" t="s">
        <v>74</v>
      </c>
      <c r="I60" t="s">
        <v>1406</v>
      </c>
      <c r="J60" t="s">
        <v>1407</v>
      </c>
      <c r="K60" t="s">
        <v>74</v>
      </c>
      <c r="L60" t="s">
        <v>74</v>
      </c>
      <c r="M60" t="s">
        <v>78</v>
      </c>
      <c r="N60" t="s">
        <v>79</v>
      </c>
      <c r="O60" t="s">
        <v>74</v>
      </c>
      <c r="P60" t="s">
        <v>74</v>
      </c>
      <c r="Q60" t="s">
        <v>74</v>
      </c>
      <c r="R60" t="s">
        <v>74</v>
      </c>
      <c r="S60" t="s">
        <v>74</v>
      </c>
      <c r="T60" t="s">
        <v>1408</v>
      </c>
      <c r="U60" t="s">
        <v>74</v>
      </c>
      <c r="V60" t="s">
        <v>1409</v>
      </c>
      <c r="W60" t="s">
        <v>1410</v>
      </c>
      <c r="X60" t="s">
        <v>1411</v>
      </c>
      <c r="Y60" t="s">
        <v>1412</v>
      </c>
      <c r="Z60" t="s">
        <v>1413</v>
      </c>
      <c r="AA60" t="s">
        <v>1414</v>
      </c>
      <c r="AB60" t="s">
        <v>1415</v>
      </c>
      <c r="AC60" t="s">
        <v>1416</v>
      </c>
      <c r="AD60" t="s">
        <v>1417</v>
      </c>
      <c r="AE60" t="s">
        <v>1418</v>
      </c>
      <c r="AF60" t="s">
        <v>74</v>
      </c>
      <c r="AG60">
        <v>30</v>
      </c>
      <c r="AH60">
        <v>1</v>
      </c>
      <c r="AI60">
        <v>1</v>
      </c>
      <c r="AJ60">
        <v>6</v>
      </c>
      <c r="AK60">
        <v>10</v>
      </c>
      <c r="AL60" t="s">
        <v>1419</v>
      </c>
      <c r="AM60" t="s">
        <v>1420</v>
      </c>
      <c r="AN60" t="s">
        <v>1421</v>
      </c>
      <c r="AO60" t="s">
        <v>1422</v>
      </c>
      <c r="AP60" t="s">
        <v>1423</v>
      </c>
      <c r="AQ60" t="s">
        <v>74</v>
      </c>
      <c r="AR60" t="s">
        <v>1424</v>
      </c>
      <c r="AS60" t="s">
        <v>1425</v>
      </c>
      <c r="AT60" t="s">
        <v>760</v>
      </c>
      <c r="AU60">
        <v>2024</v>
      </c>
      <c r="AV60">
        <v>14</v>
      </c>
      <c r="AW60">
        <v>2</v>
      </c>
      <c r="AX60" t="s">
        <v>74</v>
      </c>
      <c r="AY60" t="s">
        <v>74</v>
      </c>
      <c r="AZ60" t="s">
        <v>189</v>
      </c>
      <c r="BA60" t="s">
        <v>74</v>
      </c>
      <c r="BB60">
        <v>158</v>
      </c>
      <c r="BC60">
        <v>166</v>
      </c>
      <c r="BD60" t="s">
        <v>74</v>
      </c>
      <c r="BE60" t="s">
        <v>1426</v>
      </c>
      <c r="BF60" t="str">
        <f>HYPERLINK("http://dx.doi.org/10.1557/s43579-023-00511-6","http://dx.doi.org/10.1557/s43579-023-00511-6")</f>
        <v>http://dx.doi.org/10.1557/s43579-023-00511-6</v>
      </c>
      <c r="BG60" t="s">
        <v>74</v>
      </c>
      <c r="BH60" t="s">
        <v>191</v>
      </c>
      <c r="BI60">
        <v>9</v>
      </c>
      <c r="BJ60" t="s">
        <v>129</v>
      </c>
      <c r="BK60" t="s">
        <v>100</v>
      </c>
      <c r="BL60" t="s">
        <v>131</v>
      </c>
      <c r="BM60" t="s">
        <v>1427</v>
      </c>
      <c r="BN60" t="s">
        <v>74</v>
      </c>
      <c r="BO60" t="s">
        <v>1428</v>
      </c>
      <c r="BP60" t="s">
        <v>74</v>
      </c>
      <c r="BQ60" t="s">
        <v>74</v>
      </c>
      <c r="BR60" t="s">
        <v>104</v>
      </c>
      <c r="BS60" t="s">
        <v>1429</v>
      </c>
      <c r="BT60" t="str">
        <f>HYPERLINK("https%3A%2F%2Fwww.webofscience.com%2Fwos%2Fwoscc%2Ffull-record%2FWOS:001132276300001","View Full Record in Web of Science")</f>
        <v>View Full Record in Web of Science</v>
      </c>
    </row>
    <row r="61" spans="1:72" x14ac:dyDescent="0.25">
      <c r="A61" t="s">
        <v>72</v>
      </c>
      <c r="B61" t="s">
        <v>1430</v>
      </c>
      <c r="C61" t="s">
        <v>74</v>
      </c>
      <c r="D61" t="s">
        <v>74</v>
      </c>
      <c r="E61" t="s">
        <v>74</v>
      </c>
      <c r="F61" t="s">
        <v>1431</v>
      </c>
      <c r="G61" t="s">
        <v>74</v>
      </c>
      <c r="H61" t="s">
        <v>74</v>
      </c>
      <c r="I61" t="s">
        <v>1432</v>
      </c>
      <c r="J61" t="s">
        <v>1433</v>
      </c>
      <c r="K61" t="s">
        <v>74</v>
      </c>
      <c r="L61" t="s">
        <v>74</v>
      </c>
      <c r="M61" t="s">
        <v>78</v>
      </c>
      <c r="N61" t="s">
        <v>79</v>
      </c>
      <c r="O61" t="s">
        <v>74</v>
      </c>
      <c r="P61" t="s">
        <v>74</v>
      </c>
      <c r="Q61" t="s">
        <v>74</v>
      </c>
      <c r="R61" t="s">
        <v>74</v>
      </c>
      <c r="S61" t="s">
        <v>74</v>
      </c>
      <c r="T61" t="s">
        <v>1434</v>
      </c>
      <c r="U61" t="s">
        <v>74</v>
      </c>
      <c r="V61" t="s">
        <v>1435</v>
      </c>
      <c r="W61" t="s">
        <v>1436</v>
      </c>
      <c r="X61" t="s">
        <v>1437</v>
      </c>
      <c r="Y61" t="s">
        <v>1438</v>
      </c>
      <c r="Z61" t="s">
        <v>1439</v>
      </c>
      <c r="AA61" t="s">
        <v>1440</v>
      </c>
      <c r="AB61" t="s">
        <v>1441</v>
      </c>
      <c r="AC61" t="s">
        <v>1442</v>
      </c>
      <c r="AD61" t="s">
        <v>1443</v>
      </c>
      <c r="AE61" t="s">
        <v>1444</v>
      </c>
      <c r="AF61" t="s">
        <v>74</v>
      </c>
      <c r="AG61">
        <v>41</v>
      </c>
      <c r="AH61">
        <v>3</v>
      </c>
      <c r="AI61">
        <v>3</v>
      </c>
      <c r="AJ61">
        <v>35</v>
      </c>
      <c r="AK61">
        <v>38</v>
      </c>
      <c r="AL61" t="s">
        <v>1445</v>
      </c>
      <c r="AM61" t="s">
        <v>1446</v>
      </c>
      <c r="AN61" t="s">
        <v>1447</v>
      </c>
      <c r="AO61" t="s">
        <v>1448</v>
      </c>
      <c r="AP61" t="s">
        <v>1449</v>
      </c>
      <c r="AQ61" t="s">
        <v>74</v>
      </c>
      <c r="AR61" t="s">
        <v>1450</v>
      </c>
      <c r="AS61" t="s">
        <v>1451</v>
      </c>
      <c r="AT61" t="s">
        <v>733</v>
      </c>
      <c r="AU61">
        <v>2024</v>
      </c>
      <c r="AV61">
        <v>35</v>
      </c>
      <c r="AW61">
        <v>3</v>
      </c>
      <c r="AX61" t="s">
        <v>74</v>
      </c>
      <c r="AY61" t="s">
        <v>74</v>
      </c>
      <c r="AZ61" t="s">
        <v>74</v>
      </c>
      <c r="BA61" t="s">
        <v>74</v>
      </c>
      <c r="BB61" t="s">
        <v>74</v>
      </c>
      <c r="BC61" t="s">
        <v>74</v>
      </c>
      <c r="BD61">
        <v>108582</v>
      </c>
      <c r="BE61" t="s">
        <v>1452</v>
      </c>
      <c r="BF61" t="str">
        <f>HYPERLINK("http://dx.doi.org/10.1016/j.cclet.2023.108582","http://dx.doi.org/10.1016/j.cclet.2023.108582")</f>
        <v>http://dx.doi.org/10.1016/j.cclet.2023.108582</v>
      </c>
      <c r="BG61" t="s">
        <v>74</v>
      </c>
      <c r="BH61" t="s">
        <v>191</v>
      </c>
      <c r="BI61">
        <v>5</v>
      </c>
      <c r="BJ61" t="s">
        <v>583</v>
      </c>
      <c r="BK61" t="s">
        <v>100</v>
      </c>
      <c r="BL61" t="s">
        <v>584</v>
      </c>
      <c r="BM61" t="s">
        <v>1453</v>
      </c>
      <c r="BN61" t="s">
        <v>74</v>
      </c>
      <c r="BO61" t="s">
        <v>74</v>
      </c>
      <c r="BP61" t="s">
        <v>74</v>
      </c>
      <c r="BQ61" t="s">
        <v>74</v>
      </c>
      <c r="BR61" t="s">
        <v>104</v>
      </c>
      <c r="BS61" t="s">
        <v>1454</v>
      </c>
      <c r="BT61" t="str">
        <f>HYPERLINK("https%3A%2F%2Fwww.webofscience.com%2Fwos%2Fwoscc%2Ffull-record%2FWOS:001149445100001","View Full Record in Web of Science")</f>
        <v>View Full Record in Web of Science</v>
      </c>
    </row>
    <row r="62" spans="1:72" x14ac:dyDescent="0.25">
      <c r="A62" t="s">
        <v>72</v>
      </c>
      <c r="B62" t="s">
        <v>1455</v>
      </c>
      <c r="C62" t="s">
        <v>74</v>
      </c>
      <c r="D62" t="s">
        <v>74</v>
      </c>
      <c r="E62" t="s">
        <v>74</v>
      </c>
      <c r="F62" t="s">
        <v>1456</v>
      </c>
      <c r="G62" t="s">
        <v>74</v>
      </c>
      <c r="H62" t="s">
        <v>74</v>
      </c>
      <c r="I62" t="s">
        <v>1457</v>
      </c>
      <c r="J62" t="s">
        <v>200</v>
      </c>
      <c r="K62" t="s">
        <v>74</v>
      </c>
      <c r="L62" t="s">
        <v>74</v>
      </c>
      <c r="M62" t="s">
        <v>78</v>
      </c>
      <c r="N62" t="s">
        <v>79</v>
      </c>
      <c r="O62" t="s">
        <v>74</v>
      </c>
      <c r="P62" t="s">
        <v>74</v>
      </c>
      <c r="Q62" t="s">
        <v>74</v>
      </c>
      <c r="R62" t="s">
        <v>74</v>
      </c>
      <c r="S62" t="s">
        <v>74</v>
      </c>
      <c r="T62" t="s">
        <v>1458</v>
      </c>
      <c r="U62" t="s">
        <v>1459</v>
      </c>
      <c r="V62" t="s">
        <v>1460</v>
      </c>
      <c r="W62" t="s">
        <v>1461</v>
      </c>
      <c r="X62" t="s">
        <v>1462</v>
      </c>
      <c r="Y62" t="s">
        <v>1463</v>
      </c>
      <c r="Z62" t="s">
        <v>1464</v>
      </c>
      <c r="AA62" t="s">
        <v>232</v>
      </c>
      <c r="AB62" t="s">
        <v>233</v>
      </c>
      <c r="AC62" t="s">
        <v>1465</v>
      </c>
      <c r="AD62" t="s">
        <v>1466</v>
      </c>
      <c r="AE62" t="s">
        <v>1467</v>
      </c>
      <c r="AF62" t="s">
        <v>74</v>
      </c>
      <c r="AG62">
        <v>86</v>
      </c>
      <c r="AH62">
        <v>4</v>
      </c>
      <c r="AI62">
        <v>4</v>
      </c>
      <c r="AJ62">
        <v>59</v>
      </c>
      <c r="AK62">
        <v>109</v>
      </c>
      <c r="AL62" t="s">
        <v>150</v>
      </c>
      <c r="AM62" t="s">
        <v>151</v>
      </c>
      <c r="AN62" t="s">
        <v>152</v>
      </c>
      <c r="AO62" t="s">
        <v>213</v>
      </c>
      <c r="AP62" t="s">
        <v>214</v>
      </c>
      <c r="AQ62" t="s">
        <v>74</v>
      </c>
      <c r="AR62" t="s">
        <v>215</v>
      </c>
      <c r="AS62" t="s">
        <v>216</v>
      </c>
      <c r="AT62" t="s">
        <v>733</v>
      </c>
      <c r="AU62">
        <v>2024</v>
      </c>
      <c r="AV62">
        <v>36</v>
      </c>
      <c r="AW62">
        <v>11</v>
      </c>
      <c r="AX62" t="s">
        <v>74</v>
      </c>
      <c r="AY62" t="s">
        <v>74</v>
      </c>
      <c r="AZ62" t="s">
        <v>74</v>
      </c>
      <c r="BA62" t="s">
        <v>74</v>
      </c>
      <c r="BB62" t="s">
        <v>74</v>
      </c>
      <c r="BC62" t="s">
        <v>74</v>
      </c>
      <c r="BD62" t="s">
        <v>74</v>
      </c>
      <c r="BE62" t="s">
        <v>1468</v>
      </c>
      <c r="BF62" t="str">
        <f>HYPERLINK("http://dx.doi.org/10.1002/adma.202305371","http://dx.doi.org/10.1002/adma.202305371")</f>
        <v>http://dx.doi.org/10.1002/adma.202305371</v>
      </c>
      <c r="BG62" t="s">
        <v>74</v>
      </c>
      <c r="BH62" t="s">
        <v>191</v>
      </c>
      <c r="BI62">
        <v>11</v>
      </c>
      <c r="BJ62" t="s">
        <v>160</v>
      </c>
      <c r="BK62" t="s">
        <v>100</v>
      </c>
      <c r="BL62" t="s">
        <v>161</v>
      </c>
      <c r="BM62" t="s">
        <v>1469</v>
      </c>
      <c r="BN62">
        <v>37824715</v>
      </c>
      <c r="BO62" t="s">
        <v>74</v>
      </c>
      <c r="BP62" t="s">
        <v>74</v>
      </c>
      <c r="BQ62" t="s">
        <v>74</v>
      </c>
      <c r="BR62" t="s">
        <v>104</v>
      </c>
      <c r="BS62" t="s">
        <v>1470</v>
      </c>
      <c r="BT62" t="str">
        <f>HYPERLINK("https%3A%2F%2Fwww.webofscience.com%2Fwos%2Fwoscc%2Ffull-record%2FWOS:001129486800001","View Full Record in Web of Science")</f>
        <v>View Full Record in Web of Science</v>
      </c>
    </row>
    <row r="63" spans="1:72" x14ac:dyDescent="0.25">
      <c r="A63" t="s">
        <v>72</v>
      </c>
      <c r="B63" t="s">
        <v>1471</v>
      </c>
      <c r="C63" t="s">
        <v>74</v>
      </c>
      <c r="D63" t="s">
        <v>74</v>
      </c>
      <c r="E63" t="s">
        <v>74</v>
      </c>
      <c r="F63" t="s">
        <v>1472</v>
      </c>
      <c r="G63" t="s">
        <v>74</v>
      </c>
      <c r="H63" t="s">
        <v>74</v>
      </c>
      <c r="I63" t="s">
        <v>1473</v>
      </c>
      <c r="J63" t="s">
        <v>109</v>
      </c>
      <c r="K63" t="s">
        <v>74</v>
      </c>
      <c r="L63" t="s">
        <v>74</v>
      </c>
      <c r="M63" t="s">
        <v>78</v>
      </c>
      <c r="N63" t="s">
        <v>79</v>
      </c>
      <c r="O63" t="s">
        <v>74</v>
      </c>
      <c r="P63" t="s">
        <v>74</v>
      </c>
      <c r="Q63" t="s">
        <v>74</v>
      </c>
      <c r="R63" t="s">
        <v>74</v>
      </c>
      <c r="S63" t="s">
        <v>74</v>
      </c>
      <c r="T63" t="s">
        <v>74</v>
      </c>
      <c r="U63" t="s">
        <v>1474</v>
      </c>
      <c r="V63" t="s">
        <v>1475</v>
      </c>
      <c r="W63" t="s">
        <v>1476</v>
      </c>
      <c r="X63" t="s">
        <v>1477</v>
      </c>
      <c r="Y63" t="s">
        <v>1478</v>
      </c>
      <c r="Z63" t="s">
        <v>1479</v>
      </c>
      <c r="AA63" t="s">
        <v>1480</v>
      </c>
      <c r="AB63" t="s">
        <v>1481</v>
      </c>
      <c r="AC63" t="s">
        <v>1482</v>
      </c>
      <c r="AD63" t="s">
        <v>1483</v>
      </c>
      <c r="AE63" t="s">
        <v>1484</v>
      </c>
      <c r="AF63" t="s">
        <v>74</v>
      </c>
      <c r="AG63">
        <v>70</v>
      </c>
      <c r="AH63">
        <v>0</v>
      </c>
      <c r="AI63">
        <v>0</v>
      </c>
      <c r="AJ63">
        <v>6</v>
      </c>
      <c r="AK63">
        <v>11</v>
      </c>
      <c r="AL63" t="s">
        <v>120</v>
      </c>
      <c r="AM63" t="s">
        <v>121</v>
      </c>
      <c r="AN63" t="s">
        <v>122</v>
      </c>
      <c r="AO63" t="s">
        <v>74</v>
      </c>
      <c r="AP63" t="s">
        <v>123</v>
      </c>
      <c r="AQ63" t="s">
        <v>74</v>
      </c>
      <c r="AR63" t="s">
        <v>124</v>
      </c>
      <c r="AS63" t="s">
        <v>125</v>
      </c>
      <c r="AT63" t="s">
        <v>1485</v>
      </c>
      <c r="AU63">
        <v>2023</v>
      </c>
      <c r="AV63">
        <v>4</v>
      </c>
      <c r="AW63">
        <v>24</v>
      </c>
      <c r="AX63" t="s">
        <v>74</v>
      </c>
      <c r="AY63" t="s">
        <v>74</v>
      </c>
      <c r="AZ63" t="s">
        <v>74</v>
      </c>
      <c r="BA63" t="s">
        <v>74</v>
      </c>
      <c r="BB63">
        <v>6718</v>
      </c>
      <c r="BC63">
        <v>6729</v>
      </c>
      <c r="BD63" t="s">
        <v>74</v>
      </c>
      <c r="BE63" t="s">
        <v>1486</v>
      </c>
      <c r="BF63" t="str">
        <f>HYPERLINK("http://dx.doi.org/10.1039/d3ma00888f","http://dx.doi.org/10.1039/d3ma00888f")</f>
        <v>http://dx.doi.org/10.1039/d3ma00888f</v>
      </c>
      <c r="BG63" t="s">
        <v>74</v>
      </c>
      <c r="BH63" t="s">
        <v>191</v>
      </c>
      <c r="BI63">
        <v>12</v>
      </c>
      <c r="BJ63" t="s">
        <v>129</v>
      </c>
      <c r="BK63" t="s">
        <v>130</v>
      </c>
      <c r="BL63" t="s">
        <v>131</v>
      </c>
      <c r="BM63" t="s">
        <v>1487</v>
      </c>
      <c r="BN63">
        <v>38088949</v>
      </c>
      <c r="BO63" t="s">
        <v>815</v>
      </c>
      <c r="BP63" t="s">
        <v>74</v>
      </c>
      <c r="BQ63" t="s">
        <v>74</v>
      </c>
      <c r="BR63" t="s">
        <v>104</v>
      </c>
      <c r="BS63" t="s">
        <v>1488</v>
      </c>
      <c r="BT63" t="str">
        <f>HYPERLINK("https%3A%2F%2Fwww.webofscience.com%2Fwos%2Fwoscc%2Ffull-record%2FWOS:001112663100001","View Full Record in Web of Science")</f>
        <v>View Full Record in Web of Science</v>
      </c>
    </row>
    <row r="64" spans="1:72" x14ac:dyDescent="0.25">
      <c r="A64" t="s">
        <v>72</v>
      </c>
      <c r="B64" t="s">
        <v>1489</v>
      </c>
      <c r="C64" t="s">
        <v>74</v>
      </c>
      <c r="D64" t="s">
        <v>74</v>
      </c>
      <c r="E64" t="s">
        <v>74</v>
      </c>
      <c r="F64" t="s">
        <v>1490</v>
      </c>
      <c r="G64" t="s">
        <v>74</v>
      </c>
      <c r="H64" t="s">
        <v>74</v>
      </c>
      <c r="I64" t="s">
        <v>1491</v>
      </c>
      <c r="J64" t="s">
        <v>1107</v>
      </c>
      <c r="K64" t="s">
        <v>74</v>
      </c>
      <c r="L64" t="s">
        <v>74</v>
      </c>
      <c r="M64" t="s">
        <v>78</v>
      </c>
      <c r="N64" t="s">
        <v>79</v>
      </c>
      <c r="O64" t="s">
        <v>74</v>
      </c>
      <c r="P64" t="s">
        <v>74</v>
      </c>
      <c r="Q64" t="s">
        <v>74</v>
      </c>
      <c r="R64" t="s">
        <v>74</v>
      </c>
      <c r="S64" t="s">
        <v>74</v>
      </c>
      <c r="T64" t="s">
        <v>74</v>
      </c>
      <c r="U64" t="s">
        <v>1492</v>
      </c>
      <c r="V64" t="s">
        <v>1493</v>
      </c>
      <c r="W64" t="s">
        <v>1494</v>
      </c>
      <c r="X64" t="s">
        <v>1495</v>
      </c>
      <c r="Y64" t="s">
        <v>1496</v>
      </c>
      <c r="Z64" t="s">
        <v>1497</v>
      </c>
      <c r="AA64" t="s">
        <v>1070</v>
      </c>
      <c r="AB64" t="s">
        <v>1071</v>
      </c>
      <c r="AC64" t="s">
        <v>1498</v>
      </c>
      <c r="AD64" t="s">
        <v>1499</v>
      </c>
      <c r="AE64" t="s">
        <v>1500</v>
      </c>
      <c r="AF64" t="s">
        <v>74</v>
      </c>
      <c r="AG64">
        <v>56</v>
      </c>
      <c r="AH64">
        <v>3</v>
      </c>
      <c r="AI64">
        <v>3</v>
      </c>
      <c r="AJ64">
        <v>6</v>
      </c>
      <c r="AK64">
        <v>15</v>
      </c>
      <c r="AL64" t="s">
        <v>467</v>
      </c>
      <c r="AM64" t="s">
        <v>263</v>
      </c>
      <c r="AN64" t="s">
        <v>468</v>
      </c>
      <c r="AO64" t="s">
        <v>1117</v>
      </c>
      <c r="AP64" t="s">
        <v>74</v>
      </c>
      <c r="AQ64" t="s">
        <v>74</v>
      </c>
      <c r="AR64" t="s">
        <v>1118</v>
      </c>
      <c r="AS64" t="s">
        <v>1119</v>
      </c>
      <c r="AT64" t="s">
        <v>1501</v>
      </c>
      <c r="AU64">
        <v>2023</v>
      </c>
      <c r="AV64">
        <v>14</v>
      </c>
      <c r="AW64">
        <v>49</v>
      </c>
      <c r="AX64" t="s">
        <v>74</v>
      </c>
      <c r="AY64" t="s">
        <v>74</v>
      </c>
      <c r="AZ64" t="s">
        <v>74</v>
      </c>
      <c r="BA64" t="s">
        <v>74</v>
      </c>
      <c r="BB64">
        <v>10951</v>
      </c>
      <c r="BC64">
        <v>10958</v>
      </c>
      <c r="BD64" t="s">
        <v>74</v>
      </c>
      <c r="BE64" t="s">
        <v>1502</v>
      </c>
      <c r="BF64" t="str">
        <f>HYPERLINK("http://dx.doi.org/10.1021/acs.jpclett.3c03062","http://dx.doi.org/10.1021/acs.jpclett.3c03062")</f>
        <v>http://dx.doi.org/10.1021/acs.jpclett.3c03062</v>
      </c>
      <c r="BG64" t="s">
        <v>74</v>
      </c>
      <c r="BH64" t="s">
        <v>74</v>
      </c>
      <c r="BI64">
        <v>8</v>
      </c>
      <c r="BJ64" t="s">
        <v>1122</v>
      </c>
      <c r="BK64" t="s">
        <v>100</v>
      </c>
      <c r="BL64" t="s">
        <v>161</v>
      </c>
      <c r="BM64" t="s">
        <v>1503</v>
      </c>
      <c r="BN64">
        <v>38037745</v>
      </c>
      <c r="BO64" t="s">
        <v>1504</v>
      </c>
      <c r="BP64" t="s">
        <v>74</v>
      </c>
      <c r="BQ64" t="s">
        <v>74</v>
      </c>
      <c r="BR64" t="s">
        <v>104</v>
      </c>
      <c r="BS64" t="s">
        <v>1505</v>
      </c>
      <c r="BT64" t="str">
        <f>HYPERLINK("https%3A%2F%2Fwww.webofscience.com%2Fwos%2Fwoscc%2Ffull-record%2FWOS:001141601100001","View Full Record in Web of Science")</f>
        <v>View Full Record in Web of Science</v>
      </c>
    </row>
    <row r="65" spans="1:72" x14ac:dyDescent="0.25">
      <c r="A65" t="s">
        <v>72</v>
      </c>
      <c r="B65" t="s">
        <v>1506</v>
      </c>
      <c r="C65" t="s">
        <v>74</v>
      </c>
      <c r="D65" t="s">
        <v>74</v>
      </c>
      <c r="E65" t="s">
        <v>74</v>
      </c>
      <c r="F65" t="s">
        <v>1507</v>
      </c>
      <c r="G65" t="s">
        <v>74</v>
      </c>
      <c r="H65" t="s">
        <v>74</v>
      </c>
      <c r="I65" t="s">
        <v>1508</v>
      </c>
      <c r="J65" t="s">
        <v>1509</v>
      </c>
      <c r="K65" t="s">
        <v>74</v>
      </c>
      <c r="L65" t="s">
        <v>74</v>
      </c>
      <c r="M65" t="s">
        <v>78</v>
      </c>
      <c r="N65" t="s">
        <v>79</v>
      </c>
      <c r="O65" t="s">
        <v>74</v>
      </c>
      <c r="P65" t="s">
        <v>74</v>
      </c>
      <c r="Q65" t="s">
        <v>74</v>
      </c>
      <c r="R65" t="s">
        <v>74</v>
      </c>
      <c r="S65" t="s">
        <v>74</v>
      </c>
      <c r="T65" t="s">
        <v>74</v>
      </c>
      <c r="U65" t="s">
        <v>1510</v>
      </c>
      <c r="V65" t="s">
        <v>1511</v>
      </c>
      <c r="W65" t="s">
        <v>1512</v>
      </c>
      <c r="X65" t="s">
        <v>1513</v>
      </c>
      <c r="Y65" t="s">
        <v>1514</v>
      </c>
      <c r="Z65" t="s">
        <v>1515</v>
      </c>
      <c r="AA65" t="s">
        <v>1516</v>
      </c>
      <c r="AB65" t="s">
        <v>1517</v>
      </c>
      <c r="AC65" t="s">
        <v>1518</v>
      </c>
      <c r="AD65" t="s">
        <v>1519</v>
      </c>
      <c r="AE65" t="s">
        <v>1520</v>
      </c>
      <c r="AF65" t="s">
        <v>74</v>
      </c>
      <c r="AG65">
        <v>46</v>
      </c>
      <c r="AH65">
        <v>0</v>
      </c>
      <c r="AI65">
        <v>0</v>
      </c>
      <c r="AJ65">
        <v>8</v>
      </c>
      <c r="AK65">
        <v>12</v>
      </c>
      <c r="AL65" t="s">
        <v>467</v>
      </c>
      <c r="AM65" t="s">
        <v>263</v>
      </c>
      <c r="AN65" t="s">
        <v>468</v>
      </c>
      <c r="AO65" t="s">
        <v>1521</v>
      </c>
      <c r="AP65" t="s">
        <v>1522</v>
      </c>
      <c r="AQ65" t="s">
        <v>74</v>
      </c>
      <c r="AR65" t="s">
        <v>1523</v>
      </c>
      <c r="AS65" t="s">
        <v>1524</v>
      </c>
      <c r="AT65" t="s">
        <v>1501</v>
      </c>
      <c r="AU65">
        <v>2023</v>
      </c>
      <c r="AV65">
        <v>127</v>
      </c>
      <c r="AW65">
        <v>50</v>
      </c>
      <c r="AX65" t="s">
        <v>74</v>
      </c>
      <c r="AY65" t="s">
        <v>74</v>
      </c>
      <c r="AZ65" t="s">
        <v>74</v>
      </c>
      <c r="BA65" t="s">
        <v>74</v>
      </c>
      <c r="BB65">
        <v>24443</v>
      </c>
      <c r="BC65">
        <v>24451</v>
      </c>
      <c r="BD65" t="s">
        <v>74</v>
      </c>
      <c r="BE65" t="s">
        <v>1525</v>
      </c>
      <c r="BF65" t="str">
        <f>HYPERLINK("http://dx.doi.org/10.1021/acs.jpcc.3c06261","http://dx.doi.org/10.1021/acs.jpcc.3c06261")</f>
        <v>http://dx.doi.org/10.1021/acs.jpcc.3c06261</v>
      </c>
      <c r="BG65" t="s">
        <v>74</v>
      </c>
      <c r="BH65" t="s">
        <v>74</v>
      </c>
      <c r="BI65">
        <v>9</v>
      </c>
      <c r="BJ65" t="s">
        <v>1526</v>
      </c>
      <c r="BK65" t="s">
        <v>100</v>
      </c>
      <c r="BL65" t="s">
        <v>193</v>
      </c>
      <c r="BM65" t="s">
        <v>1527</v>
      </c>
      <c r="BN65" t="s">
        <v>74</v>
      </c>
      <c r="BO65" t="s">
        <v>74</v>
      </c>
      <c r="BP65" t="s">
        <v>74</v>
      </c>
      <c r="BQ65" t="s">
        <v>74</v>
      </c>
      <c r="BR65" t="s">
        <v>104</v>
      </c>
      <c r="BS65" t="s">
        <v>1528</v>
      </c>
      <c r="BT65" t="str">
        <f>HYPERLINK("https%3A%2F%2Fwww.webofscience.com%2Fwos%2Fwoscc%2Ffull-record%2FWOS:001143013500001","View Full Record in Web of Science")</f>
        <v>View Full Record in Web of Science</v>
      </c>
    </row>
    <row r="66" spans="1:72" x14ac:dyDescent="0.25">
      <c r="A66" t="s">
        <v>72</v>
      </c>
      <c r="B66" t="s">
        <v>1529</v>
      </c>
      <c r="C66" t="s">
        <v>74</v>
      </c>
      <c r="D66" t="s">
        <v>74</v>
      </c>
      <c r="E66" t="s">
        <v>74</v>
      </c>
      <c r="F66" t="s">
        <v>1530</v>
      </c>
      <c r="G66" t="s">
        <v>74</v>
      </c>
      <c r="H66" t="s">
        <v>74</v>
      </c>
      <c r="I66" t="s">
        <v>1531</v>
      </c>
      <c r="J66" t="s">
        <v>1532</v>
      </c>
      <c r="K66" t="s">
        <v>74</v>
      </c>
      <c r="L66" t="s">
        <v>74</v>
      </c>
      <c r="M66" t="s">
        <v>78</v>
      </c>
      <c r="N66" t="s">
        <v>169</v>
      </c>
      <c r="O66" t="s">
        <v>74</v>
      </c>
      <c r="P66" t="s">
        <v>74</v>
      </c>
      <c r="Q66" t="s">
        <v>74</v>
      </c>
      <c r="R66" t="s">
        <v>74</v>
      </c>
      <c r="S66" t="s">
        <v>74</v>
      </c>
      <c r="T66" t="s">
        <v>74</v>
      </c>
      <c r="U66" t="s">
        <v>1533</v>
      </c>
      <c r="V66" t="s">
        <v>1534</v>
      </c>
      <c r="W66" t="s">
        <v>1535</v>
      </c>
      <c r="X66" t="s">
        <v>1536</v>
      </c>
      <c r="Y66" t="s">
        <v>1537</v>
      </c>
      <c r="Z66" t="s">
        <v>1538</v>
      </c>
      <c r="AA66" t="s">
        <v>1539</v>
      </c>
      <c r="AB66" t="s">
        <v>1540</v>
      </c>
      <c r="AC66" t="s">
        <v>1541</v>
      </c>
      <c r="AD66" t="s">
        <v>1542</v>
      </c>
      <c r="AE66" t="s">
        <v>1543</v>
      </c>
      <c r="AF66" t="s">
        <v>74</v>
      </c>
      <c r="AG66">
        <v>109</v>
      </c>
      <c r="AH66">
        <v>5</v>
      </c>
      <c r="AI66">
        <v>7</v>
      </c>
      <c r="AJ66">
        <v>33</v>
      </c>
      <c r="AK66">
        <v>74</v>
      </c>
      <c r="AL66" t="s">
        <v>120</v>
      </c>
      <c r="AM66" t="s">
        <v>121</v>
      </c>
      <c r="AN66" t="s">
        <v>122</v>
      </c>
      <c r="AO66" t="s">
        <v>74</v>
      </c>
      <c r="AP66" t="s">
        <v>1544</v>
      </c>
      <c r="AQ66" t="s">
        <v>74</v>
      </c>
      <c r="AR66" t="s">
        <v>1545</v>
      </c>
      <c r="AS66" t="s">
        <v>1546</v>
      </c>
      <c r="AT66" t="s">
        <v>1547</v>
      </c>
      <c r="AU66">
        <v>2023</v>
      </c>
      <c r="AV66">
        <v>8</v>
      </c>
      <c r="AW66">
        <v>1</v>
      </c>
      <c r="AX66" t="s">
        <v>74</v>
      </c>
      <c r="AY66" t="s">
        <v>74</v>
      </c>
      <c r="AZ66" t="s">
        <v>74</v>
      </c>
      <c r="BA66" t="s">
        <v>74</v>
      </c>
      <c r="BB66">
        <v>133</v>
      </c>
      <c r="BC66">
        <v>158</v>
      </c>
      <c r="BD66" t="s">
        <v>74</v>
      </c>
      <c r="BE66" t="s">
        <v>1548</v>
      </c>
      <c r="BF66" t="str">
        <f>HYPERLINK("http://dx.doi.org/10.1039/d3qm00828b","http://dx.doi.org/10.1039/d3qm00828b")</f>
        <v>http://dx.doi.org/10.1039/d3qm00828b</v>
      </c>
      <c r="BG66" t="s">
        <v>74</v>
      </c>
      <c r="BH66" t="s">
        <v>128</v>
      </c>
      <c r="BI66">
        <v>26</v>
      </c>
      <c r="BJ66" t="s">
        <v>386</v>
      </c>
      <c r="BK66" t="s">
        <v>100</v>
      </c>
      <c r="BL66" t="s">
        <v>387</v>
      </c>
      <c r="BM66" t="s">
        <v>1549</v>
      </c>
      <c r="BN66" t="s">
        <v>74</v>
      </c>
      <c r="BO66" t="s">
        <v>74</v>
      </c>
      <c r="BP66" t="s">
        <v>74</v>
      </c>
      <c r="BQ66" t="s">
        <v>74</v>
      </c>
      <c r="BR66" t="s">
        <v>104</v>
      </c>
      <c r="BS66" t="s">
        <v>1550</v>
      </c>
      <c r="BT66" t="str">
        <f>HYPERLINK("https%3A%2F%2Fwww.webofscience.com%2Fwos%2Fwoscc%2Ffull-record%2FWOS:001086368200001","View Full Record in Web of Science")</f>
        <v>View Full Record in Web of Science</v>
      </c>
    </row>
    <row r="67" spans="1:72" x14ac:dyDescent="0.25">
      <c r="A67" t="s">
        <v>72</v>
      </c>
      <c r="B67" t="s">
        <v>1551</v>
      </c>
      <c r="C67" t="s">
        <v>74</v>
      </c>
      <c r="D67" t="s">
        <v>74</v>
      </c>
      <c r="E67" t="s">
        <v>74</v>
      </c>
      <c r="F67" t="s">
        <v>1552</v>
      </c>
      <c r="G67" t="s">
        <v>74</v>
      </c>
      <c r="H67" t="s">
        <v>74</v>
      </c>
      <c r="I67" t="s">
        <v>1553</v>
      </c>
      <c r="J67" t="s">
        <v>138</v>
      </c>
      <c r="K67" t="s">
        <v>74</v>
      </c>
      <c r="L67" t="s">
        <v>74</v>
      </c>
      <c r="M67" t="s">
        <v>78</v>
      </c>
      <c r="N67" t="s">
        <v>79</v>
      </c>
      <c r="O67" t="s">
        <v>74</v>
      </c>
      <c r="P67" t="s">
        <v>74</v>
      </c>
      <c r="Q67" t="s">
        <v>74</v>
      </c>
      <c r="R67" t="s">
        <v>74</v>
      </c>
      <c r="S67" t="s">
        <v>74</v>
      </c>
      <c r="T67" t="s">
        <v>1554</v>
      </c>
      <c r="U67" t="s">
        <v>1555</v>
      </c>
      <c r="V67" t="s">
        <v>1556</v>
      </c>
      <c r="W67" t="s">
        <v>1557</v>
      </c>
      <c r="X67" t="s">
        <v>1558</v>
      </c>
      <c r="Y67" t="s">
        <v>1559</v>
      </c>
      <c r="Z67" t="s">
        <v>1560</v>
      </c>
      <c r="AA67" t="s">
        <v>74</v>
      </c>
      <c r="AB67" t="s">
        <v>1561</v>
      </c>
      <c r="AC67" t="s">
        <v>1562</v>
      </c>
      <c r="AD67" t="s">
        <v>1563</v>
      </c>
      <c r="AE67" t="s">
        <v>1564</v>
      </c>
      <c r="AF67" t="s">
        <v>74</v>
      </c>
      <c r="AG67">
        <v>48</v>
      </c>
      <c r="AH67">
        <v>4</v>
      </c>
      <c r="AI67">
        <v>5</v>
      </c>
      <c r="AJ67">
        <v>11</v>
      </c>
      <c r="AK67">
        <v>48</v>
      </c>
      <c r="AL67" t="s">
        <v>150</v>
      </c>
      <c r="AM67" t="s">
        <v>151</v>
      </c>
      <c r="AN67" t="s">
        <v>152</v>
      </c>
      <c r="AO67" t="s">
        <v>153</v>
      </c>
      <c r="AP67" t="s">
        <v>154</v>
      </c>
      <c r="AQ67" t="s">
        <v>74</v>
      </c>
      <c r="AR67" t="s">
        <v>155</v>
      </c>
      <c r="AS67" t="s">
        <v>156</v>
      </c>
      <c r="AT67" t="s">
        <v>447</v>
      </c>
      <c r="AU67">
        <v>2023</v>
      </c>
      <c r="AV67">
        <v>33</v>
      </c>
      <c r="AW67">
        <v>46</v>
      </c>
      <c r="AX67" t="s">
        <v>74</v>
      </c>
      <c r="AY67" t="s">
        <v>74</v>
      </c>
      <c r="AZ67" t="s">
        <v>74</v>
      </c>
      <c r="BA67" t="s">
        <v>74</v>
      </c>
      <c r="BB67" t="s">
        <v>74</v>
      </c>
      <c r="BC67" t="s">
        <v>74</v>
      </c>
      <c r="BD67" t="s">
        <v>74</v>
      </c>
      <c r="BE67" t="s">
        <v>1565</v>
      </c>
      <c r="BF67" t="str">
        <f>HYPERLINK("http://dx.doi.org/10.1002/adfm.202302205","http://dx.doi.org/10.1002/adfm.202302205")</f>
        <v>http://dx.doi.org/10.1002/adfm.202302205</v>
      </c>
      <c r="BG67" t="s">
        <v>74</v>
      </c>
      <c r="BH67" t="s">
        <v>410</v>
      </c>
      <c r="BI67">
        <v>11</v>
      </c>
      <c r="BJ67" t="s">
        <v>160</v>
      </c>
      <c r="BK67" t="s">
        <v>100</v>
      </c>
      <c r="BL67" t="s">
        <v>161</v>
      </c>
      <c r="BM67" t="s">
        <v>1566</v>
      </c>
      <c r="BN67" t="s">
        <v>74</v>
      </c>
      <c r="BO67" t="s">
        <v>163</v>
      </c>
      <c r="BP67" t="s">
        <v>74</v>
      </c>
      <c r="BQ67" t="s">
        <v>74</v>
      </c>
      <c r="BR67" t="s">
        <v>104</v>
      </c>
      <c r="BS67" t="s">
        <v>1567</v>
      </c>
      <c r="BT67" t="str">
        <f>HYPERLINK("https%3A%2F%2Fwww.webofscience.com%2Fwos%2Fwoscc%2Ffull-record%2FWOS:001023423600001","View Full Record in Web of Science")</f>
        <v>View Full Record in Web of Science</v>
      </c>
    </row>
    <row r="68" spans="1:72" x14ac:dyDescent="0.25">
      <c r="A68" t="s">
        <v>72</v>
      </c>
      <c r="B68" t="s">
        <v>1568</v>
      </c>
      <c r="C68" t="s">
        <v>74</v>
      </c>
      <c r="D68" t="s">
        <v>74</v>
      </c>
      <c r="E68" t="s">
        <v>74</v>
      </c>
      <c r="F68" t="s">
        <v>1569</v>
      </c>
      <c r="G68" t="s">
        <v>74</v>
      </c>
      <c r="H68" t="s">
        <v>74</v>
      </c>
      <c r="I68" t="s">
        <v>1570</v>
      </c>
      <c r="J68" t="s">
        <v>1571</v>
      </c>
      <c r="K68" t="s">
        <v>74</v>
      </c>
      <c r="L68" t="s">
        <v>74</v>
      </c>
      <c r="M68" t="s">
        <v>78</v>
      </c>
      <c r="N68" t="s">
        <v>79</v>
      </c>
      <c r="O68" t="s">
        <v>74</v>
      </c>
      <c r="P68" t="s">
        <v>74</v>
      </c>
      <c r="Q68" t="s">
        <v>74</v>
      </c>
      <c r="R68" t="s">
        <v>74</v>
      </c>
      <c r="S68" t="s">
        <v>74</v>
      </c>
      <c r="T68" t="s">
        <v>1572</v>
      </c>
      <c r="U68" t="s">
        <v>1573</v>
      </c>
      <c r="V68" t="s">
        <v>1574</v>
      </c>
      <c r="W68" t="s">
        <v>1575</v>
      </c>
      <c r="X68" t="s">
        <v>1576</v>
      </c>
      <c r="Y68" t="s">
        <v>1577</v>
      </c>
      <c r="Z68" t="s">
        <v>1578</v>
      </c>
      <c r="AA68" t="s">
        <v>1579</v>
      </c>
      <c r="AB68" t="s">
        <v>1580</v>
      </c>
      <c r="AC68" t="s">
        <v>1581</v>
      </c>
      <c r="AD68" t="s">
        <v>1582</v>
      </c>
      <c r="AE68" t="s">
        <v>1583</v>
      </c>
      <c r="AF68" t="s">
        <v>74</v>
      </c>
      <c r="AG68">
        <v>49</v>
      </c>
      <c r="AH68">
        <v>16</v>
      </c>
      <c r="AI68">
        <v>19</v>
      </c>
      <c r="AJ68">
        <v>33</v>
      </c>
      <c r="AK68">
        <v>148</v>
      </c>
      <c r="AL68" t="s">
        <v>1584</v>
      </c>
      <c r="AM68" t="s">
        <v>1585</v>
      </c>
      <c r="AN68" t="s">
        <v>1586</v>
      </c>
      <c r="AO68" t="s">
        <v>1587</v>
      </c>
      <c r="AP68" t="s">
        <v>1588</v>
      </c>
      <c r="AQ68" t="s">
        <v>74</v>
      </c>
      <c r="AR68" t="s">
        <v>1589</v>
      </c>
      <c r="AS68" t="s">
        <v>1590</v>
      </c>
      <c r="AT68" t="s">
        <v>188</v>
      </c>
      <c r="AU68">
        <v>2023</v>
      </c>
      <c r="AV68">
        <v>16</v>
      </c>
      <c r="AW68">
        <v>7</v>
      </c>
      <c r="AX68" t="s">
        <v>74</v>
      </c>
      <c r="AY68" t="s">
        <v>74</v>
      </c>
      <c r="AZ68" t="s">
        <v>74</v>
      </c>
      <c r="BA68" t="s">
        <v>74</v>
      </c>
      <c r="BB68">
        <v>10206</v>
      </c>
      <c r="BC68">
        <v>10214</v>
      </c>
      <c r="BD68" t="s">
        <v>74</v>
      </c>
      <c r="BE68" t="s">
        <v>1591</v>
      </c>
      <c r="BF68" t="str">
        <f>HYPERLINK("http://dx.doi.org/10.1007/s12274-023-5633-y","http://dx.doi.org/10.1007/s12274-023-5633-y")</f>
        <v>http://dx.doi.org/10.1007/s12274-023-5633-y</v>
      </c>
      <c r="BG68" t="s">
        <v>74</v>
      </c>
      <c r="BH68" t="s">
        <v>649</v>
      </c>
      <c r="BI68">
        <v>9</v>
      </c>
      <c r="BJ68" t="s">
        <v>763</v>
      </c>
      <c r="BK68" t="s">
        <v>100</v>
      </c>
      <c r="BL68" t="s">
        <v>161</v>
      </c>
      <c r="BM68" t="s">
        <v>1592</v>
      </c>
      <c r="BN68" t="s">
        <v>74</v>
      </c>
      <c r="BO68" t="s">
        <v>74</v>
      </c>
      <c r="BP68" t="s">
        <v>74</v>
      </c>
      <c r="BQ68" t="s">
        <v>74</v>
      </c>
      <c r="BR68" t="s">
        <v>104</v>
      </c>
      <c r="BS68" t="s">
        <v>1593</v>
      </c>
      <c r="BT68" t="str">
        <f>HYPERLINK("https%3A%2F%2Fwww.webofscience.com%2Fwos%2Fwoscc%2Ffull-record%2FWOS:000977019800005","View Full Record in Web of Science")</f>
        <v>View Full Record in Web of Science</v>
      </c>
    </row>
    <row r="69" spans="1:72" x14ac:dyDescent="0.25">
      <c r="A69" t="s">
        <v>72</v>
      </c>
      <c r="B69" t="s">
        <v>1594</v>
      </c>
      <c r="C69" t="s">
        <v>74</v>
      </c>
      <c r="D69" t="s">
        <v>74</v>
      </c>
      <c r="E69" t="s">
        <v>74</v>
      </c>
      <c r="F69" t="s">
        <v>1595</v>
      </c>
      <c r="G69" t="s">
        <v>74</v>
      </c>
      <c r="H69" t="s">
        <v>74</v>
      </c>
      <c r="I69" t="s">
        <v>1596</v>
      </c>
      <c r="J69" t="s">
        <v>1597</v>
      </c>
      <c r="K69" t="s">
        <v>74</v>
      </c>
      <c r="L69" t="s">
        <v>74</v>
      </c>
      <c r="M69" t="s">
        <v>78</v>
      </c>
      <c r="N69" t="s">
        <v>79</v>
      </c>
      <c r="O69" t="s">
        <v>74</v>
      </c>
      <c r="P69" t="s">
        <v>74</v>
      </c>
      <c r="Q69" t="s">
        <v>74</v>
      </c>
      <c r="R69" t="s">
        <v>74</v>
      </c>
      <c r="S69" t="s">
        <v>74</v>
      </c>
      <c r="T69" t="s">
        <v>74</v>
      </c>
      <c r="U69" t="s">
        <v>1598</v>
      </c>
      <c r="V69" t="s">
        <v>1599</v>
      </c>
      <c r="W69" t="s">
        <v>1600</v>
      </c>
      <c r="X69" t="s">
        <v>1601</v>
      </c>
      <c r="Y69" t="s">
        <v>1602</v>
      </c>
      <c r="Z69" t="s">
        <v>398</v>
      </c>
      <c r="AA69" t="s">
        <v>1603</v>
      </c>
      <c r="AB69" t="s">
        <v>1604</v>
      </c>
      <c r="AC69" t="s">
        <v>1605</v>
      </c>
      <c r="AD69" t="s">
        <v>1606</v>
      </c>
      <c r="AE69" t="s">
        <v>1607</v>
      </c>
      <c r="AF69" t="s">
        <v>74</v>
      </c>
      <c r="AG69">
        <v>90</v>
      </c>
      <c r="AH69">
        <v>19</v>
      </c>
      <c r="AI69">
        <v>20</v>
      </c>
      <c r="AJ69">
        <v>20</v>
      </c>
      <c r="AK69">
        <v>92</v>
      </c>
      <c r="AL69" t="s">
        <v>91</v>
      </c>
      <c r="AM69" t="s">
        <v>92</v>
      </c>
      <c r="AN69" t="s">
        <v>93</v>
      </c>
      <c r="AO69" t="s">
        <v>74</v>
      </c>
      <c r="AP69" t="s">
        <v>1608</v>
      </c>
      <c r="AQ69" t="s">
        <v>74</v>
      </c>
      <c r="AR69" t="s">
        <v>1609</v>
      </c>
      <c r="AS69" t="s">
        <v>1610</v>
      </c>
      <c r="AT69" t="s">
        <v>1611</v>
      </c>
      <c r="AU69">
        <v>2023</v>
      </c>
      <c r="AV69">
        <v>7</v>
      </c>
      <c r="AW69">
        <v>1</v>
      </c>
      <c r="AX69" t="s">
        <v>74</v>
      </c>
      <c r="AY69" t="s">
        <v>74</v>
      </c>
      <c r="AZ69" t="s">
        <v>74</v>
      </c>
      <c r="BA69" t="s">
        <v>74</v>
      </c>
      <c r="BB69" t="s">
        <v>74</v>
      </c>
      <c r="BC69" t="s">
        <v>74</v>
      </c>
      <c r="BD69">
        <v>11</v>
      </c>
      <c r="BE69" t="s">
        <v>1612</v>
      </c>
      <c r="BF69" t="str">
        <f>HYPERLINK("http://dx.doi.org/10.1038/s41528-023-00245-4","http://dx.doi.org/10.1038/s41528-023-00245-4")</f>
        <v>http://dx.doi.org/10.1038/s41528-023-00245-4</v>
      </c>
      <c r="BG69" t="s">
        <v>74</v>
      </c>
      <c r="BH69" t="s">
        <v>74</v>
      </c>
      <c r="BI69">
        <v>11</v>
      </c>
      <c r="BJ69" t="s">
        <v>1217</v>
      </c>
      <c r="BK69" t="s">
        <v>100</v>
      </c>
      <c r="BL69" t="s">
        <v>1218</v>
      </c>
      <c r="BM69" t="s">
        <v>1613</v>
      </c>
      <c r="BN69" t="s">
        <v>74</v>
      </c>
      <c r="BO69" t="s">
        <v>133</v>
      </c>
      <c r="BP69" t="s">
        <v>74</v>
      </c>
      <c r="BQ69" t="s">
        <v>74</v>
      </c>
      <c r="BR69" t="s">
        <v>104</v>
      </c>
      <c r="BS69" t="s">
        <v>1614</v>
      </c>
      <c r="BT69" t="str">
        <f>HYPERLINK("https%3A%2F%2Fwww.webofscience.com%2Fwos%2Fwoscc%2Ffull-record%2FWOS:000945408800001","View Full Record in Web of Science")</f>
        <v>View Full Record in Web of Science</v>
      </c>
    </row>
    <row r="70" spans="1:72" x14ac:dyDescent="0.25">
      <c r="A70" t="s">
        <v>72</v>
      </c>
      <c r="B70" t="s">
        <v>1615</v>
      </c>
      <c r="C70" t="s">
        <v>74</v>
      </c>
      <c r="D70" t="s">
        <v>74</v>
      </c>
      <c r="E70" t="s">
        <v>74</v>
      </c>
      <c r="F70" t="s">
        <v>1616</v>
      </c>
      <c r="G70" t="s">
        <v>74</v>
      </c>
      <c r="H70" t="s">
        <v>74</v>
      </c>
      <c r="I70" t="s">
        <v>1617</v>
      </c>
      <c r="J70" t="s">
        <v>1271</v>
      </c>
      <c r="K70" t="s">
        <v>74</v>
      </c>
      <c r="L70" t="s">
        <v>74</v>
      </c>
      <c r="M70" t="s">
        <v>78</v>
      </c>
      <c r="N70" t="s">
        <v>79</v>
      </c>
      <c r="O70" t="s">
        <v>74</v>
      </c>
      <c r="P70" t="s">
        <v>74</v>
      </c>
      <c r="Q70" t="s">
        <v>74</v>
      </c>
      <c r="R70" t="s">
        <v>74</v>
      </c>
      <c r="S70" t="s">
        <v>74</v>
      </c>
      <c r="T70" t="s">
        <v>74</v>
      </c>
      <c r="U70" t="s">
        <v>74</v>
      </c>
      <c r="V70" t="s">
        <v>1618</v>
      </c>
      <c r="W70" t="s">
        <v>1619</v>
      </c>
      <c r="X70" t="s">
        <v>1620</v>
      </c>
      <c r="Y70" t="s">
        <v>1621</v>
      </c>
      <c r="Z70" t="s">
        <v>1622</v>
      </c>
      <c r="AA70" t="s">
        <v>1623</v>
      </c>
      <c r="AB70" t="s">
        <v>1624</v>
      </c>
      <c r="AC70" t="s">
        <v>1625</v>
      </c>
      <c r="AD70" t="s">
        <v>1626</v>
      </c>
      <c r="AE70" t="s">
        <v>1627</v>
      </c>
      <c r="AF70" t="s">
        <v>74</v>
      </c>
      <c r="AG70">
        <v>45</v>
      </c>
      <c r="AH70">
        <v>5</v>
      </c>
      <c r="AI70">
        <v>6</v>
      </c>
      <c r="AJ70">
        <v>23</v>
      </c>
      <c r="AK70">
        <v>71</v>
      </c>
      <c r="AL70" t="s">
        <v>120</v>
      </c>
      <c r="AM70" t="s">
        <v>121</v>
      </c>
      <c r="AN70" t="s">
        <v>122</v>
      </c>
      <c r="AO70" t="s">
        <v>1283</v>
      </c>
      <c r="AP70" t="s">
        <v>1284</v>
      </c>
      <c r="AQ70" t="s">
        <v>74</v>
      </c>
      <c r="AR70" t="s">
        <v>1285</v>
      </c>
      <c r="AS70" t="s">
        <v>1286</v>
      </c>
      <c r="AT70" t="s">
        <v>1628</v>
      </c>
      <c r="AU70">
        <v>2023</v>
      </c>
      <c r="AV70">
        <v>11</v>
      </c>
      <c r="AW70">
        <v>15</v>
      </c>
      <c r="AX70" t="s">
        <v>74</v>
      </c>
      <c r="AY70" t="s">
        <v>74</v>
      </c>
      <c r="AZ70" t="s">
        <v>74</v>
      </c>
      <c r="BA70" t="s">
        <v>74</v>
      </c>
      <c r="BB70">
        <v>5208</v>
      </c>
      <c r="BC70">
        <v>5216</v>
      </c>
      <c r="BD70" t="s">
        <v>74</v>
      </c>
      <c r="BE70" t="s">
        <v>1629</v>
      </c>
      <c r="BF70" t="str">
        <f>HYPERLINK("http://dx.doi.org/10.1039/d2tc05426d","http://dx.doi.org/10.1039/d2tc05426d")</f>
        <v>http://dx.doi.org/10.1039/d2tc05426d</v>
      </c>
      <c r="BG70" t="s">
        <v>74</v>
      </c>
      <c r="BH70" t="s">
        <v>1630</v>
      </c>
      <c r="BI70">
        <v>9</v>
      </c>
      <c r="BJ70" t="s">
        <v>1147</v>
      </c>
      <c r="BK70" t="s">
        <v>100</v>
      </c>
      <c r="BL70" t="s">
        <v>1148</v>
      </c>
      <c r="BM70" t="s">
        <v>1631</v>
      </c>
      <c r="BN70" t="s">
        <v>74</v>
      </c>
      <c r="BO70" t="s">
        <v>74</v>
      </c>
      <c r="BP70" t="s">
        <v>74</v>
      </c>
      <c r="BQ70" t="s">
        <v>74</v>
      </c>
      <c r="BR70" t="s">
        <v>104</v>
      </c>
      <c r="BS70" t="s">
        <v>1632</v>
      </c>
      <c r="BT70" t="str">
        <f>HYPERLINK("https%3A%2F%2Fwww.webofscience.com%2Fwos%2Fwoscc%2Ffull-record%2FWOS:000963283600001","View Full Record in Web of Science")</f>
        <v>View Full Record in Web of Science</v>
      </c>
    </row>
    <row r="71" spans="1:72" x14ac:dyDescent="0.25">
      <c r="A71" t="s">
        <v>72</v>
      </c>
      <c r="B71" t="s">
        <v>1633</v>
      </c>
      <c r="C71" t="s">
        <v>74</v>
      </c>
      <c r="D71" t="s">
        <v>74</v>
      </c>
      <c r="E71" t="s">
        <v>74</v>
      </c>
      <c r="F71" t="s">
        <v>1634</v>
      </c>
      <c r="G71" t="s">
        <v>74</v>
      </c>
      <c r="H71" t="s">
        <v>74</v>
      </c>
      <c r="I71" t="s">
        <v>1635</v>
      </c>
      <c r="J71" t="s">
        <v>1271</v>
      </c>
      <c r="K71" t="s">
        <v>74</v>
      </c>
      <c r="L71" t="s">
        <v>74</v>
      </c>
      <c r="M71" t="s">
        <v>78</v>
      </c>
      <c r="N71" t="s">
        <v>79</v>
      </c>
      <c r="O71" t="s">
        <v>74</v>
      </c>
      <c r="P71" t="s">
        <v>74</v>
      </c>
      <c r="Q71" t="s">
        <v>74</v>
      </c>
      <c r="R71" t="s">
        <v>74</v>
      </c>
      <c r="S71" t="s">
        <v>74</v>
      </c>
      <c r="T71" t="s">
        <v>74</v>
      </c>
      <c r="U71" t="s">
        <v>1636</v>
      </c>
      <c r="V71" t="s">
        <v>1637</v>
      </c>
      <c r="W71" t="s">
        <v>1638</v>
      </c>
      <c r="X71" t="s">
        <v>1639</v>
      </c>
      <c r="Y71" t="s">
        <v>1640</v>
      </c>
      <c r="Z71" t="s">
        <v>1641</v>
      </c>
      <c r="AA71" t="s">
        <v>1642</v>
      </c>
      <c r="AB71" t="s">
        <v>1643</v>
      </c>
      <c r="AC71" t="s">
        <v>1644</v>
      </c>
      <c r="AD71" t="s">
        <v>1645</v>
      </c>
      <c r="AE71" t="s">
        <v>1646</v>
      </c>
      <c r="AF71" t="s">
        <v>74</v>
      </c>
      <c r="AG71">
        <v>49</v>
      </c>
      <c r="AH71">
        <v>4</v>
      </c>
      <c r="AI71">
        <v>4</v>
      </c>
      <c r="AJ71">
        <v>11</v>
      </c>
      <c r="AK71">
        <v>43</v>
      </c>
      <c r="AL71" t="s">
        <v>120</v>
      </c>
      <c r="AM71" t="s">
        <v>121</v>
      </c>
      <c r="AN71" t="s">
        <v>122</v>
      </c>
      <c r="AO71" t="s">
        <v>1283</v>
      </c>
      <c r="AP71" t="s">
        <v>1284</v>
      </c>
      <c r="AQ71" t="s">
        <v>74</v>
      </c>
      <c r="AR71" t="s">
        <v>1285</v>
      </c>
      <c r="AS71" t="s">
        <v>1286</v>
      </c>
      <c r="AT71" t="s">
        <v>1647</v>
      </c>
      <c r="AU71">
        <v>2023</v>
      </c>
      <c r="AV71">
        <v>11</v>
      </c>
      <c r="AW71">
        <v>24</v>
      </c>
      <c r="AX71" t="s">
        <v>74</v>
      </c>
      <c r="AY71" t="s">
        <v>74</v>
      </c>
      <c r="AZ71" t="s">
        <v>74</v>
      </c>
      <c r="BA71" t="s">
        <v>74</v>
      </c>
      <c r="BB71">
        <v>7982</v>
      </c>
      <c r="BC71">
        <v>7988</v>
      </c>
      <c r="BD71" t="s">
        <v>74</v>
      </c>
      <c r="BE71" t="s">
        <v>1648</v>
      </c>
      <c r="BF71" t="str">
        <f>HYPERLINK("http://dx.doi.org/10.1039/d2tc05444b","http://dx.doi.org/10.1039/d2tc05444b")</f>
        <v>http://dx.doi.org/10.1039/d2tc05444b</v>
      </c>
      <c r="BG71" t="s">
        <v>74</v>
      </c>
      <c r="BH71" t="s">
        <v>1032</v>
      </c>
      <c r="BI71">
        <v>7</v>
      </c>
      <c r="BJ71" t="s">
        <v>1147</v>
      </c>
      <c r="BK71" t="s">
        <v>100</v>
      </c>
      <c r="BL71" t="s">
        <v>1148</v>
      </c>
      <c r="BM71" t="s">
        <v>1649</v>
      </c>
      <c r="BN71" t="s">
        <v>74</v>
      </c>
      <c r="BO71" t="s">
        <v>319</v>
      </c>
      <c r="BP71" t="s">
        <v>74</v>
      </c>
      <c r="BQ71" t="s">
        <v>74</v>
      </c>
      <c r="BR71" t="s">
        <v>104</v>
      </c>
      <c r="BS71" t="s">
        <v>1650</v>
      </c>
      <c r="BT71" t="str">
        <f>HYPERLINK("https%3A%2F%2Fwww.webofscience.com%2Fwos%2Fwoscc%2Ffull-record%2FWOS:000946024600001","View Full Record in Web of Science")</f>
        <v>View Full Record in Web of Science</v>
      </c>
    </row>
    <row r="72" spans="1:72" x14ac:dyDescent="0.25">
      <c r="A72" t="s">
        <v>72</v>
      </c>
      <c r="B72" t="s">
        <v>1651</v>
      </c>
      <c r="C72" t="s">
        <v>74</v>
      </c>
      <c r="D72" t="s">
        <v>74</v>
      </c>
      <c r="E72" t="s">
        <v>74</v>
      </c>
      <c r="F72" t="s">
        <v>1652</v>
      </c>
      <c r="G72" t="s">
        <v>74</v>
      </c>
      <c r="H72" t="s">
        <v>74</v>
      </c>
      <c r="I72" t="s">
        <v>1653</v>
      </c>
      <c r="J72" t="s">
        <v>138</v>
      </c>
      <c r="K72" t="s">
        <v>74</v>
      </c>
      <c r="L72" t="s">
        <v>74</v>
      </c>
      <c r="M72" t="s">
        <v>78</v>
      </c>
      <c r="N72" t="s">
        <v>79</v>
      </c>
      <c r="O72" t="s">
        <v>74</v>
      </c>
      <c r="P72" t="s">
        <v>74</v>
      </c>
      <c r="Q72" t="s">
        <v>74</v>
      </c>
      <c r="R72" t="s">
        <v>74</v>
      </c>
      <c r="S72" t="s">
        <v>74</v>
      </c>
      <c r="T72" t="s">
        <v>1654</v>
      </c>
      <c r="U72" t="s">
        <v>1655</v>
      </c>
      <c r="V72" t="s">
        <v>1656</v>
      </c>
      <c r="W72" t="s">
        <v>1657</v>
      </c>
      <c r="X72" t="s">
        <v>1658</v>
      </c>
      <c r="Y72" t="s">
        <v>1659</v>
      </c>
      <c r="Z72" t="s">
        <v>1660</v>
      </c>
      <c r="AA72" t="s">
        <v>1661</v>
      </c>
      <c r="AB72" t="s">
        <v>1662</v>
      </c>
      <c r="AC72" t="s">
        <v>1663</v>
      </c>
      <c r="AD72" t="s">
        <v>1664</v>
      </c>
      <c r="AE72" t="s">
        <v>1665</v>
      </c>
      <c r="AF72" t="s">
        <v>74</v>
      </c>
      <c r="AG72">
        <v>95</v>
      </c>
      <c r="AH72">
        <v>16</v>
      </c>
      <c r="AI72">
        <v>17</v>
      </c>
      <c r="AJ72">
        <v>80</v>
      </c>
      <c r="AK72">
        <v>231</v>
      </c>
      <c r="AL72" t="s">
        <v>150</v>
      </c>
      <c r="AM72" t="s">
        <v>151</v>
      </c>
      <c r="AN72" t="s">
        <v>152</v>
      </c>
      <c r="AO72" t="s">
        <v>153</v>
      </c>
      <c r="AP72" t="s">
        <v>154</v>
      </c>
      <c r="AQ72" t="s">
        <v>74</v>
      </c>
      <c r="AR72" t="s">
        <v>155</v>
      </c>
      <c r="AS72" t="s">
        <v>156</v>
      </c>
      <c r="AT72" t="s">
        <v>315</v>
      </c>
      <c r="AU72">
        <v>2023</v>
      </c>
      <c r="AV72">
        <v>33</v>
      </c>
      <c r="AW72">
        <v>18</v>
      </c>
      <c r="AX72" t="s">
        <v>74</v>
      </c>
      <c r="AY72" t="s">
        <v>74</v>
      </c>
      <c r="AZ72" t="s">
        <v>74</v>
      </c>
      <c r="BA72" t="s">
        <v>74</v>
      </c>
      <c r="BB72" t="s">
        <v>74</v>
      </c>
      <c r="BC72" t="s">
        <v>74</v>
      </c>
      <c r="BD72" t="s">
        <v>74</v>
      </c>
      <c r="BE72" t="s">
        <v>1666</v>
      </c>
      <c r="BF72" t="str">
        <f>HYPERLINK("http://dx.doi.org/10.1002/adfm.202214139","http://dx.doi.org/10.1002/adfm.202214139")</f>
        <v>http://dx.doi.org/10.1002/adfm.202214139</v>
      </c>
      <c r="BG72" t="s">
        <v>74</v>
      </c>
      <c r="BH72" t="s">
        <v>1032</v>
      </c>
      <c r="BI72">
        <v>11</v>
      </c>
      <c r="BJ72" t="s">
        <v>160</v>
      </c>
      <c r="BK72" t="s">
        <v>100</v>
      </c>
      <c r="BL72" t="s">
        <v>161</v>
      </c>
      <c r="BM72" t="s">
        <v>1667</v>
      </c>
      <c r="BN72" t="s">
        <v>74</v>
      </c>
      <c r="BO72" t="s">
        <v>74</v>
      </c>
      <c r="BP72" t="s">
        <v>74</v>
      </c>
      <c r="BQ72" t="s">
        <v>74</v>
      </c>
      <c r="BR72" t="s">
        <v>104</v>
      </c>
      <c r="BS72" t="s">
        <v>1668</v>
      </c>
      <c r="BT72" t="str">
        <f>HYPERLINK("https%3A%2F%2Fwww.webofscience.com%2Fwos%2Fwoscc%2Ffull-record%2FWOS:000936183900001","View Full Record in Web of Science")</f>
        <v>View Full Record in Web of Science</v>
      </c>
    </row>
    <row r="73" spans="1:72" x14ac:dyDescent="0.25">
      <c r="A73" t="s">
        <v>72</v>
      </c>
      <c r="B73" t="s">
        <v>1669</v>
      </c>
      <c r="C73" t="s">
        <v>74</v>
      </c>
      <c r="D73" t="s">
        <v>74</v>
      </c>
      <c r="E73" t="s">
        <v>74</v>
      </c>
      <c r="F73" t="s">
        <v>1670</v>
      </c>
      <c r="G73" t="s">
        <v>74</v>
      </c>
      <c r="H73" t="s">
        <v>74</v>
      </c>
      <c r="I73" t="s">
        <v>1671</v>
      </c>
      <c r="J73" t="s">
        <v>1672</v>
      </c>
      <c r="K73" t="s">
        <v>74</v>
      </c>
      <c r="L73" t="s">
        <v>74</v>
      </c>
      <c r="M73" t="s">
        <v>78</v>
      </c>
      <c r="N73" t="s">
        <v>79</v>
      </c>
      <c r="O73" t="s">
        <v>74</v>
      </c>
      <c r="P73" t="s">
        <v>74</v>
      </c>
      <c r="Q73" t="s">
        <v>74</v>
      </c>
      <c r="R73" t="s">
        <v>74</v>
      </c>
      <c r="S73" t="s">
        <v>74</v>
      </c>
      <c r="T73" t="s">
        <v>1673</v>
      </c>
      <c r="U73" t="s">
        <v>1674</v>
      </c>
      <c r="V73" t="s">
        <v>1675</v>
      </c>
      <c r="W73" t="s">
        <v>1676</v>
      </c>
      <c r="X73" t="s">
        <v>1677</v>
      </c>
      <c r="Y73" t="s">
        <v>1678</v>
      </c>
      <c r="Z73" t="s">
        <v>1679</v>
      </c>
      <c r="AA73" t="s">
        <v>74</v>
      </c>
      <c r="AB73" t="s">
        <v>1680</v>
      </c>
      <c r="AC73" t="s">
        <v>1681</v>
      </c>
      <c r="AD73" t="s">
        <v>1682</v>
      </c>
      <c r="AE73" t="s">
        <v>1683</v>
      </c>
      <c r="AF73" t="s">
        <v>74</v>
      </c>
      <c r="AG73">
        <v>125</v>
      </c>
      <c r="AH73">
        <v>18</v>
      </c>
      <c r="AI73">
        <v>18</v>
      </c>
      <c r="AJ73">
        <v>7</v>
      </c>
      <c r="AK73">
        <v>72</v>
      </c>
      <c r="AL73" t="s">
        <v>1684</v>
      </c>
      <c r="AM73" t="s">
        <v>806</v>
      </c>
      <c r="AN73" t="s">
        <v>1685</v>
      </c>
      <c r="AO73" t="s">
        <v>1686</v>
      </c>
      <c r="AP73" t="s">
        <v>74</v>
      </c>
      <c r="AQ73" t="s">
        <v>74</v>
      </c>
      <c r="AR73" t="s">
        <v>1687</v>
      </c>
      <c r="AS73" t="s">
        <v>1688</v>
      </c>
      <c r="AT73" t="s">
        <v>733</v>
      </c>
      <c r="AU73">
        <v>2023</v>
      </c>
      <c r="AV73">
        <v>293</v>
      </c>
      <c r="AW73" t="s">
        <v>74</v>
      </c>
      <c r="AX73" t="s">
        <v>74</v>
      </c>
      <c r="AY73" t="s">
        <v>74</v>
      </c>
      <c r="AZ73" t="s">
        <v>74</v>
      </c>
      <c r="BA73" t="s">
        <v>74</v>
      </c>
      <c r="BB73" t="s">
        <v>74</v>
      </c>
      <c r="BC73" t="s">
        <v>74</v>
      </c>
      <c r="BD73">
        <v>117295</v>
      </c>
      <c r="BE73" t="s">
        <v>1689</v>
      </c>
      <c r="BF73" t="str">
        <f>HYPERLINK("http://dx.doi.org/10.1016/j.synthmet.2023.117295","http://dx.doi.org/10.1016/j.synthmet.2023.117295")</f>
        <v>http://dx.doi.org/10.1016/j.synthmet.2023.117295</v>
      </c>
      <c r="BG73" t="s">
        <v>74</v>
      </c>
      <c r="BH73" t="s">
        <v>762</v>
      </c>
      <c r="BI73">
        <v>16</v>
      </c>
      <c r="BJ73" t="s">
        <v>1690</v>
      </c>
      <c r="BK73" t="s">
        <v>100</v>
      </c>
      <c r="BL73" t="s">
        <v>1691</v>
      </c>
      <c r="BM73" t="s">
        <v>1692</v>
      </c>
      <c r="BN73" t="s">
        <v>74</v>
      </c>
      <c r="BO73" t="s">
        <v>1693</v>
      </c>
      <c r="BP73" t="s">
        <v>74</v>
      </c>
      <c r="BQ73" t="s">
        <v>74</v>
      </c>
      <c r="BR73" t="s">
        <v>104</v>
      </c>
      <c r="BS73" t="s">
        <v>1694</v>
      </c>
      <c r="BT73" t="str">
        <f>HYPERLINK("https%3A%2F%2Fwww.webofscience.com%2Fwos%2Fwoscc%2Ffull-record%2FWOS:000964570300001","View Full Record in Web of Science")</f>
        <v>View Full Record in Web of Science</v>
      </c>
    </row>
    <row r="74" spans="1:72" x14ac:dyDescent="0.25">
      <c r="A74" t="s">
        <v>72</v>
      </c>
      <c r="B74" t="s">
        <v>1695</v>
      </c>
      <c r="C74" t="s">
        <v>74</v>
      </c>
      <c r="D74" t="s">
        <v>74</v>
      </c>
      <c r="E74" t="s">
        <v>74</v>
      </c>
      <c r="F74" t="s">
        <v>1696</v>
      </c>
      <c r="G74" t="s">
        <v>74</v>
      </c>
      <c r="H74" t="s">
        <v>74</v>
      </c>
      <c r="I74" t="s">
        <v>1697</v>
      </c>
      <c r="J74" t="s">
        <v>1698</v>
      </c>
      <c r="K74" t="s">
        <v>74</v>
      </c>
      <c r="L74" t="s">
        <v>74</v>
      </c>
      <c r="M74" t="s">
        <v>78</v>
      </c>
      <c r="N74" t="s">
        <v>79</v>
      </c>
      <c r="O74" t="s">
        <v>74</v>
      </c>
      <c r="P74" t="s">
        <v>74</v>
      </c>
      <c r="Q74" t="s">
        <v>74</v>
      </c>
      <c r="R74" t="s">
        <v>74</v>
      </c>
      <c r="S74" t="s">
        <v>74</v>
      </c>
      <c r="T74" t="s">
        <v>74</v>
      </c>
      <c r="U74" t="s">
        <v>74</v>
      </c>
      <c r="V74" t="s">
        <v>1699</v>
      </c>
      <c r="W74" t="s">
        <v>1700</v>
      </c>
      <c r="X74" t="s">
        <v>1701</v>
      </c>
      <c r="Y74" t="s">
        <v>1702</v>
      </c>
      <c r="Z74" t="s">
        <v>1703</v>
      </c>
      <c r="AA74" t="s">
        <v>1704</v>
      </c>
      <c r="AB74" t="s">
        <v>1705</v>
      </c>
      <c r="AC74" t="s">
        <v>1706</v>
      </c>
      <c r="AD74" t="s">
        <v>1707</v>
      </c>
      <c r="AE74" t="s">
        <v>1708</v>
      </c>
      <c r="AF74" t="s">
        <v>74</v>
      </c>
      <c r="AG74">
        <v>59</v>
      </c>
      <c r="AH74">
        <v>113</v>
      </c>
      <c r="AI74">
        <v>121</v>
      </c>
      <c r="AJ74">
        <v>129</v>
      </c>
      <c r="AK74">
        <v>595</v>
      </c>
      <c r="AL74" t="s">
        <v>91</v>
      </c>
      <c r="AM74" t="s">
        <v>92</v>
      </c>
      <c r="AN74" t="s">
        <v>93</v>
      </c>
      <c r="AO74" t="s">
        <v>1709</v>
      </c>
      <c r="AP74" t="s">
        <v>1710</v>
      </c>
      <c r="AQ74" t="s">
        <v>74</v>
      </c>
      <c r="AR74" t="s">
        <v>1698</v>
      </c>
      <c r="AS74" t="s">
        <v>1711</v>
      </c>
      <c r="AT74" t="s">
        <v>1712</v>
      </c>
      <c r="AU74">
        <v>2023</v>
      </c>
      <c r="AV74">
        <v>613</v>
      </c>
      <c r="AW74">
        <v>7944</v>
      </c>
      <c r="AX74" t="s">
        <v>74</v>
      </c>
      <c r="AY74" t="s">
        <v>74</v>
      </c>
      <c r="AZ74" t="s">
        <v>74</v>
      </c>
      <c r="BA74" t="s">
        <v>74</v>
      </c>
      <c r="BB74">
        <v>496</v>
      </c>
      <c r="BC74">
        <v>502</v>
      </c>
      <c r="BD74" t="s">
        <v>74</v>
      </c>
      <c r="BE74" t="s">
        <v>1713</v>
      </c>
      <c r="BF74" t="str">
        <f>HYPERLINK("http://dx.doi.org/10.1038/s41586-022-05592-2","http://dx.doi.org/10.1038/s41586-022-05592-2")</f>
        <v>http://dx.doi.org/10.1038/s41586-022-05592-2</v>
      </c>
      <c r="BG74" t="s">
        <v>74</v>
      </c>
      <c r="BH74" t="s">
        <v>74</v>
      </c>
      <c r="BI74">
        <v>7</v>
      </c>
      <c r="BJ74" t="s">
        <v>99</v>
      </c>
      <c r="BK74" t="s">
        <v>100</v>
      </c>
      <c r="BL74" t="s">
        <v>101</v>
      </c>
      <c r="BM74" t="s">
        <v>1714</v>
      </c>
      <c r="BN74">
        <v>36653571</v>
      </c>
      <c r="BO74" t="s">
        <v>319</v>
      </c>
      <c r="BP74" t="s">
        <v>74</v>
      </c>
      <c r="BQ74" t="s">
        <v>74</v>
      </c>
      <c r="BR74" t="s">
        <v>104</v>
      </c>
      <c r="BS74" t="s">
        <v>1715</v>
      </c>
      <c r="BT74" t="str">
        <f>HYPERLINK("https%3A%2F%2Fwww.webofscience.com%2Fwos%2Fwoscc%2Ffull-record%2FWOS:000922739000002","View Full Record in Web of Science")</f>
        <v>View Full Record in Web of Science</v>
      </c>
    </row>
    <row r="75" spans="1:72" x14ac:dyDescent="0.25">
      <c r="A75" t="s">
        <v>72</v>
      </c>
      <c r="B75" t="s">
        <v>1716</v>
      </c>
      <c r="C75" t="s">
        <v>74</v>
      </c>
      <c r="D75" t="s">
        <v>74</v>
      </c>
      <c r="E75" t="s">
        <v>74</v>
      </c>
      <c r="F75" t="s">
        <v>1717</v>
      </c>
      <c r="G75" t="s">
        <v>74</v>
      </c>
      <c r="H75" t="s">
        <v>74</v>
      </c>
      <c r="I75" t="s">
        <v>1718</v>
      </c>
      <c r="J75" t="s">
        <v>454</v>
      </c>
      <c r="K75" t="s">
        <v>74</v>
      </c>
      <c r="L75" t="s">
        <v>74</v>
      </c>
      <c r="M75" t="s">
        <v>78</v>
      </c>
      <c r="N75" t="s">
        <v>79</v>
      </c>
      <c r="O75" t="s">
        <v>74</v>
      </c>
      <c r="P75" t="s">
        <v>74</v>
      </c>
      <c r="Q75" t="s">
        <v>74</v>
      </c>
      <c r="R75" t="s">
        <v>74</v>
      </c>
      <c r="S75" t="s">
        <v>74</v>
      </c>
      <c r="T75" t="s">
        <v>1719</v>
      </c>
      <c r="U75" t="s">
        <v>1720</v>
      </c>
      <c r="V75" t="s">
        <v>1721</v>
      </c>
      <c r="W75" t="s">
        <v>1722</v>
      </c>
      <c r="X75" t="s">
        <v>1723</v>
      </c>
      <c r="Y75" t="s">
        <v>1724</v>
      </c>
      <c r="Z75" t="s">
        <v>1725</v>
      </c>
      <c r="AA75" t="s">
        <v>1726</v>
      </c>
      <c r="AB75" t="s">
        <v>1727</v>
      </c>
      <c r="AC75" t="s">
        <v>1728</v>
      </c>
      <c r="AD75" t="s">
        <v>1729</v>
      </c>
      <c r="AE75" t="s">
        <v>1730</v>
      </c>
      <c r="AF75" t="s">
        <v>74</v>
      </c>
      <c r="AG75">
        <v>64</v>
      </c>
      <c r="AH75">
        <v>4</v>
      </c>
      <c r="AI75">
        <v>4</v>
      </c>
      <c r="AJ75">
        <v>9</v>
      </c>
      <c r="AK75">
        <v>55</v>
      </c>
      <c r="AL75" t="s">
        <v>467</v>
      </c>
      <c r="AM75" t="s">
        <v>263</v>
      </c>
      <c r="AN75" t="s">
        <v>468</v>
      </c>
      <c r="AO75" t="s">
        <v>469</v>
      </c>
      <c r="AP75" t="s">
        <v>470</v>
      </c>
      <c r="AQ75" t="s">
        <v>74</v>
      </c>
      <c r="AR75" t="s">
        <v>471</v>
      </c>
      <c r="AS75" t="s">
        <v>472</v>
      </c>
      <c r="AT75" t="s">
        <v>1731</v>
      </c>
      <c r="AU75">
        <v>2023</v>
      </c>
      <c r="AV75">
        <v>15</v>
      </c>
      <c r="AW75">
        <v>1</v>
      </c>
      <c r="AX75" t="s">
        <v>74</v>
      </c>
      <c r="AY75" t="s">
        <v>74</v>
      </c>
      <c r="AZ75" t="s">
        <v>74</v>
      </c>
      <c r="BA75" t="s">
        <v>74</v>
      </c>
      <c r="BB75">
        <v>1629</v>
      </c>
      <c r="BC75">
        <v>1638</v>
      </c>
      <c r="BD75" t="s">
        <v>74</v>
      </c>
      <c r="BE75" t="s">
        <v>1732</v>
      </c>
      <c r="BF75" t="str">
        <f>HYPERLINK("http://dx.doi.org/10.1021/acsami.2c16979","http://dx.doi.org/10.1021/acsami.2c16979")</f>
        <v>http://dx.doi.org/10.1021/acsami.2c16979</v>
      </c>
      <c r="BG75" t="s">
        <v>74</v>
      </c>
      <c r="BH75" t="s">
        <v>762</v>
      </c>
      <c r="BI75">
        <v>10</v>
      </c>
      <c r="BJ75" t="s">
        <v>476</v>
      </c>
      <c r="BK75" t="s">
        <v>100</v>
      </c>
      <c r="BL75" t="s">
        <v>477</v>
      </c>
      <c r="BM75" t="s">
        <v>1733</v>
      </c>
      <c r="BN75">
        <v>36592389</v>
      </c>
      <c r="BO75" t="s">
        <v>74</v>
      </c>
      <c r="BP75" t="s">
        <v>74</v>
      </c>
      <c r="BQ75" t="s">
        <v>74</v>
      </c>
      <c r="BR75" t="s">
        <v>104</v>
      </c>
      <c r="BS75" t="s">
        <v>1734</v>
      </c>
      <c r="BT75" t="str">
        <f>HYPERLINK("https%3A%2F%2Fwww.webofscience.com%2Fwos%2Fwoscc%2Ffull-record%2FWOS:000908361400001","View Full Record in Web of Science")</f>
        <v>View Full Record in Web of Science</v>
      </c>
    </row>
    <row r="76" spans="1:72" x14ac:dyDescent="0.25">
      <c r="A76" t="s">
        <v>72</v>
      </c>
      <c r="B76" t="s">
        <v>1735</v>
      </c>
      <c r="C76" t="s">
        <v>74</v>
      </c>
      <c r="D76" t="s">
        <v>74</v>
      </c>
      <c r="E76" t="s">
        <v>74</v>
      </c>
      <c r="F76" t="s">
        <v>1736</v>
      </c>
      <c r="G76" t="s">
        <v>74</v>
      </c>
      <c r="H76" t="s">
        <v>74</v>
      </c>
      <c r="I76" t="s">
        <v>1737</v>
      </c>
      <c r="J76" t="s">
        <v>1038</v>
      </c>
      <c r="K76" t="s">
        <v>74</v>
      </c>
      <c r="L76" t="s">
        <v>74</v>
      </c>
      <c r="M76" t="s">
        <v>78</v>
      </c>
      <c r="N76" t="s">
        <v>79</v>
      </c>
      <c r="O76" t="s">
        <v>74</v>
      </c>
      <c r="P76" t="s">
        <v>74</v>
      </c>
      <c r="Q76" t="s">
        <v>74</v>
      </c>
      <c r="R76" t="s">
        <v>74</v>
      </c>
      <c r="S76" t="s">
        <v>74</v>
      </c>
      <c r="T76" t="s">
        <v>1738</v>
      </c>
      <c r="U76" t="s">
        <v>1739</v>
      </c>
      <c r="V76" t="s">
        <v>1740</v>
      </c>
      <c r="W76" t="s">
        <v>1741</v>
      </c>
      <c r="X76" t="s">
        <v>1742</v>
      </c>
      <c r="Y76" t="s">
        <v>1743</v>
      </c>
      <c r="Z76" t="s">
        <v>1744</v>
      </c>
      <c r="AA76" t="s">
        <v>1745</v>
      </c>
      <c r="AB76" t="s">
        <v>1746</v>
      </c>
      <c r="AC76" t="s">
        <v>1747</v>
      </c>
      <c r="AD76" t="s">
        <v>1747</v>
      </c>
      <c r="AE76" t="s">
        <v>1748</v>
      </c>
      <c r="AF76" t="s">
        <v>74</v>
      </c>
      <c r="AG76">
        <v>59</v>
      </c>
      <c r="AH76">
        <v>29</v>
      </c>
      <c r="AI76">
        <v>32</v>
      </c>
      <c r="AJ76">
        <v>41</v>
      </c>
      <c r="AK76">
        <v>244</v>
      </c>
      <c r="AL76" t="s">
        <v>1049</v>
      </c>
      <c r="AM76" t="s">
        <v>1050</v>
      </c>
      <c r="AN76" t="s">
        <v>1051</v>
      </c>
      <c r="AO76" t="s">
        <v>1052</v>
      </c>
      <c r="AP76" t="s">
        <v>1053</v>
      </c>
      <c r="AQ76" t="s">
        <v>74</v>
      </c>
      <c r="AR76" t="s">
        <v>1054</v>
      </c>
      <c r="AS76" t="s">
        <v>1055</v>
      </c>
      <c r="AT76" t="s">
        <v>1056</v>
      </c>
      <c r="AU76">
        <v>2022</v>
      </c>
      <c r="AV76">
        <v>14</v>
      </c>
      <c r="AW76">
        <v>1</v>
      </c>
      <c r="AX76" t="s">
        <v>74</v>
      </c>
      <c r="AY76" t="s">
        <v>74</v>
      </c>
      <c r="AZ76" t="s">
        <v>74</v>
      </c>
      <c r="BA76" t="s">
        <v>74</v>
      </c>
      <c r="BB76" t="s">
        <v>74</v>
      </c>
      <c r="BC76" t="s">
        <v>74</v>
      </c>
      <c r="BD76">
        <v>184</v>
      </c>
      <c r="BE76" t="s">
        <v>1749</v>
      </c>
      <c r="BF76" t="str">
        <f>HYPERLINK("http://dx.doi.org/10.1007/s40820-022-00930-5","http://dx.doi.org/10.1007/s40820-022-00930-5")</f>
        <v>http://dx.doi.org/10.1007/s40820-022-00930-5</v>
      </c>
      <c r="BG76" t="s">
        <v>74</v>
      </c>
      <c r="BH76" t="s">
        <v>74</v>
      </c>
      <c r="BI76">
        <v>19</v>
      </c>
      <c r="BJ76" t="s">
        <v>360</v>
      </c>
      <c r="BK76" t="s">
        <v>100</v>
      </c>
      <c r="BL76" t="s">
        <v>361</v>
      </c>
      <c r="BM76" t="s">
        <v>1750</v>
      </c>
      <c r="BN76">
        <v>36094765</v>
      </c>
      <c r="BO76" t="s">
        <v>1751</v>
      </c>
      <c r="BP76" t="s">
        <v>74</v>
      </c>
      <c r="BQ76" t="s">
        <v>74</v>
      </c>
      <c r="BR76" t="s">
        <v>104</v>
      </c>
      <c r="BS76" t="s">
        <v>1752</v>
      </c>
      <c r="BT76" t="str">
        <f>HYPERLINK("https%3A%2F%2Fwww.webofscience.com%2Fwos%2Fwoscc%2Ffull-record%2FWOS:000853072700001","View Full Record in Web of Science")</f>
        <v>View Full Record in Web of Science</v>
      </c>
    </row>
    <row r="77" spans="1:72" x14ac:dyDescent="0.25">
      <c r="A77" t="s">
        <v>72</v>
      </c>
      <c r="B77" t="s">
        <v>1753</v>
      </c>
      <c r="C77" t="s">
        <v>74</v>
      </c>
      <c r="D77" t="s">
        <v>74</v>
      </c>
      <c r="E77" t="s">
        <v>74</v>
      </c>
      <c r="F77" t="s">
        <v>1754</v>
      </c>
      <c r="G77" t="s">
        <v>74</v>
      </c>
      <c r="H77" t="s">
        <v>74</v>
      </c>
      <c r="I77" t="s">
        <v>1755</v>
      </c>
      <c r="J77" t="s">
        <v>454</v>
      </c>
      <c r="K77" t="s">
        <v>74</v>
      </c>
      <c r="L77" t="s">
        <v>74</v>
      </c>
      <c r="M77" t="s">
        <v>78</v>
      </c>
      <c r="N77" t="s">
        <v>139</v>
      </c>
      <c r="O77" t="s">
        <v>74</v>
      </c>
      <c r="P77" t="s">
        <v>74</v>
      </c>
      <c r="Q77" t="s">
        <v>74</v>
      </c>
      <c r="R77" t="s">
        <v>74</v>
      </c>
      <c r="S77" t="s">
        <v>74</v>
      </c>
      <c r="T77" t="s">
        <v>1756</v>
      </c>
      <c r="U77" t="s">
        <v>1757</v>
      </c>
      <c r="V77" t="s">
        <v>1758</v>
      </c>
      <c r="W77" t="s">
        <v>1759</v>
      </c>
      <c r="X77" t="s">
        <v>1760</v>
      </c>
      <c r="Y77" t="s">
        <v>1761</v>
      </c>
      <c r="Z77" t="s">
        <v>1762</v>
      </c>
      <c r="AA77" t="s">
        <v>1763</v>
      </c>
      <c r="AB77" t="s">
        <v>1764</v>
      </c>
      <c r="AC77" t="s">
        <v>1765</v>
      </c>
      <c r="AD77" t="s">
        <v>1766</v>
      </c>
      <c r="AE77" t="s">
        <v>1767</v>
      </c>
      <c r="AF77" t="s">
        <v>74</v>
      </c>
      <c r="AG77">
        <v>49</v>
      </c>
      <c r="AH77">
        <v>3</v>
      </c>
      <c r="AI77">
        <v>3</v>
      </c>
      <c r="AJ77">
        <v>7</v>
      </c>
      <c r="AK77">
        <v>41</v>
      </c>
      <c r="AL77" t="s">
        <v>467</v>
      </c>
      <c r="AM77" t="s">
        <v>263</v>
      </c>
      <c r="AN77" t="s">
        <v>468</v>
      </c>
      <c r="AO77" t="s">
        <v>469</v>
      </c>
      <c r="AP77" t="s">
        <v>470</v>
      </c>
      <c r="AQ77" t="s">
        <v>74</v>
      </c>
      <c r="AR77" t="s">
        <v>471</v>
      </c>
      <c r="AS77" t="s">
        <v>472</v>
      </c>
      <c r="AT77" t="s">
        <v>1768</v>
      </c>
      <c r="AU77">
        <v>2022</v>
      </c>
      <c r="AV77" t="s">
        <v>74</v>
      </c>
      <c r="AW77" t="s">
        <v>74</v>
      </c>
      <c r="AX77" t="s">
        <v>74</v>
      </c>
      <c r="AY77" t="s">
        <v>74</v>
      </c>
      <c r="AZ77" t="s">
        <v>74</v>
      </c>
      <c r="BA77" t="s">
        <v>74</v>
      </c>
      <c r="BB77" t="s">
        <v>74</v>
      </c>
      <c r="BC77" t="s">
        <v>74</v>
      </c>
      <c r="BD77" t="s">
        <v>74</v>
      </c>
      <c r="BE77" t="s">
        <v>1769</v>
      </c>
      <c r="BF77" t="str">
        <f>HYPERLINK("http://dx.doi.org/10.1021/acsami.2c15934","http://dx.doi.org/10.1021/acsami.2c15934")</f>
        <v>http://dx.doi.org/10.1021/acsami.2c15934</v>
      </c>
      <c r="BG77" t="s">
        <v>74</v>
      </c>
      <c r="BH77" t="s">
        <v>1770</v>
      </c>
      <c r="BI77">
        <v>10</v>
      </c>
      <c r="BJ77" t="s">
        <v>476</v>
      </c>
      <c r="BK77" t="s">
        <v>100</v>
      </c>
      <c r="BL77" t="s">
        <v>477</v>
      </c>
      <c r="BM77" t="s">
        <v>1771</v>
      </c>
      <c r="BN77">
        <v>36335598</v>
      </c>
      <c r="BO77" t="s">
        <v>74</v>
      </c>
      <c r="BP77" t="s">
        <v>74</v>
      </c>
      <c r="BQ77" t="s">
        <v>74</v>
      </c>
      <c r="BR77" t="s">
        <v>104</v>
      </c>
      <c r="BS77" t="s">
        <v>1772</v>
      </c>
      <c r="BT77" t="str">
        <f>HYPERLINK("https%3A%2F%2Fwww.webofscience.com%2Fwos%2Fwoscc%2Ffull-record%2FWOS:000883659800001","View Full Record in Web of Science")</f>
        <v>View Full Record in Web of Science</v>
      </c>
    </row>
    <row r="78" spans="1:72" x14ac:dyDescent="0.25">
      <c r="A78" t="s">
        <v>72</v>
      </c>
      <c r="B78" t="s">
        <v>1773</v>
      </c>
      <c r="C78" t="s">
        <v>74</v>
      </c>
      <c r="D78" t="s">
        <v>74</v>
      </c>
      <c r="E78" t="s">
        <v>74</v>
      </c>
      <c r="F78" t="s">
        <v>1774</v>
      </c>
      <c r="G78" t="s">
        <v>74</v>
      </c>
      <c r="H78" t="s">
        <v>74</v>
      </c>
      <c r="I78" t="s">
        <v>1775</v>
      </c>
      <c r="J78" t="s">
        <v>225</v>
      </c>
      <c r="K78" t="s">
        <v>74</v>
      </c>
      <c r="L78" t="s">
        <v>74</v>
      </c>
      <c r="M78" t="s">
        <v>78</v>
      </c>
      <c r="N78" t="s">
        <v>1776</v>
      </c>
      <c r="O78" t="s">
        <v>74</v>
      </c>
      <c r="P78" t="s">
        <v>74</v>
      </c>
      <c r="Q78" t="s">
        <v>74</v>
      </c>
      <c r="R78" t="s">
        <v>74</v>
      </c>
      <c r="S78" t="s">
        <v>74</v>
      </c>
      <c r="T78" t="s">
        <v>74</v>
      </c>
      <c r="U78" t="s">
        <v>74</v>
      </c>
      <c r="V78" t="s">
        <v>1777</v>
      </c>
      <c r="W78" t="s">
        <v>1778</v>
      </c>
      <c r="X78" t="s">
        <v>1779</v>
      </c>
      <c r="Y78" t="s">
        <v>1780</v>
      </c>
      <c r="Z78" t="s">
        <v>1781</v>
      </c>
      <c r="AA78" t="s">
        <v>74</v>
      </c>
      <c r="AB78" t="s">
        <v>1782</v>
      </c>
      <c r="AC78" t="s">
        <v>74</v>
      </c>
      <c r="AD78" t="s">
        <v>74</v>
      </c>
      <c r="AE78" t="s">
        <v>74</v>
      </c>
      <c r="AF78" t="s">
        <v>74</v>
      </c>
      <c r="AG78">
        <v>7</v>
      </c>
      <c r="AH78">
        <v>0</v>
      </c>
      <c r="AI78">
        <v>1</v>
      </c>
      <c r="AJ78">
        <v>0</v>
      </c>
      <c r="AK78">
        <v>5</v>
      </c>
      <c r="AL78" t="s">
        <v>237</v>
      </c>
      <c r="AM78" t="s">
        <v>121</v>
      </c>
      <c r="AN78" t="s">
        <v>238</v>
      </c>
      <c r="AO78" t="s">
        <v>239</v>
      </c>
      <c r="AP78" t="s">
        <v>240</v>
      </c>
      <c r="AQ78" t="s">
        <v>74</v>
      </c>
      <c r="AR78" t="s">
        <v>241</v>
      </c>
      <c r="AS78" t="s">
        <v>242</v>
      </c>
      <c r="AT78" t="s">
        <v>1783</v>
      </c>
      <c r="AU78">
        <v>2022</v>
      </c>
      <c r="AV78">
        <v>5</v>
      </c>
      <c r="AW78">
        <v>8</v>
      </c>
      <c r="AX78" t="s">
        <v>74</v>
      </c>
      <c r="AY78" t="s">
        <v>74</v>
      </c>
      <c r="AZ78" t="s">
        <v>74</v>
      </c>
      <c r="BA78" t="s">
        <v>74</v>
      </c>
      <c r="BB78">
        <v>2439</v>
      </c>
      <c r="BC78">
        <v>2442</v>
      </c>
      <c r="BD78" t="s">
        <v>74</v>
      </c>
      <c r="BE78" t="s">
        <v>1784</v>
      </c>
      <c r="BF78" t="str">
        <f>HYPERLINK("http://dx.doi.org/10.1016/j.matt.2022.05.027","http://dx.doi.org/10.1016/j.matt.2022.05.027")</f>
        <v>http://dx.doi.org/10.1016/j.matt.2022.05.027</v>
      </c>
      <c r="BG78" t="s">
        <v>74</v>
      </c>
      <c r="BH78" t="s">
        <v>1785</v>
      </c>
      <c r="BI78">
        <v>4</v>
      </c>
      <c r="BJ78" t="s">
        <v>129</v>
      </c>
      <c r="BK78" t="s">
        <v>100</v>
      </c>
      <c r="BL78" t="s">
        <v>131</v>
      </c>
      <c r="BM78" t="s">
        <v>1786</v>
      </c>
      <c r="BN78" t="s">
        <v>74</v>
      </c>
      <c r="BO78" t="s">
        <v>736</v>
      </c>
      <c r="BP78" t="s">
        <v>74</v>
      </c>
      <c r="BQ78" t="s">
        <v>74</v>
      </c>
      <c r="BR78" t="s">
        <v>104</v>
      </c>
      <c r="BS78" t="s">
        <v>1787</v>
      </c>
      <c r="BT78" t="str">
        <f>HYPERLINK("https%3A%2F%2Fwww.webofscience.com%2Fwos%2Fwoscc%2Ffull-record%2FWOS:000848693800020","View Full Record in Web of Science")</f>
        <v>View Full Record in Web of Science</v>
      </c>
    </row>
    <row r="79" spans="1:72" x14ac:dyDescent="0.25">
      <c r="A79" t="s">
        <v>72</v>
      </c>
      <c r="B79" t="s">
        <v>1788</v>
      </c>
      <c r="C79" t="s">
        <v>74</v>
      </c>
      <c r="D79" t="s">
        <v>74</v>
      </c>
      <c r="E79" t="s">
        <v>74</v>
      </c>
      <c r="F79" t="s">
        <v>1789</v>
      </c>
      <c r="G79" t="s">
        <v>74</v>
      </c>
      <c r="H79" t="s">
        <v>74</v>
      </c>
      <c r="I79" t="s">
        <v>1790</v>
      </c>
      <c r="J79" t="s">
        <v>168</v>
      </c>
      <c r="K79" t="s">
        <v>74</v>
      </c>
      <c r="L79" t="s">
        <v>74</v>
      </c>
      <c r="M79" t="s">
        <v>78</v>
      </c>
      <c r="N79" t="s">
        <v>79</v>
      </c>
      <c r="O79" t="s">
        <v>74</v>
      </c>
      <c r="P79" t="s">
        <v>74</v>
      </c>
      <c r="Q79" t="s">
        <v>74</v>
      </c>
      <c r="R79" t="s">
        <v>74</v>
      </c>
      <c r="S79" t="s">
        <v>74</v>
      </c>
      <c r="T79" t="s">
        <v>1791</v>
      </c>
      <c r="U79" t="s">
        <v>1792</v>
      </c>
      <c r="V79" t="s">
        <v>1793</v>
      </c>
      <c r="W79" t="s">
        <v>1794</v>
      </c>
      <c r="X79" t="s">
        <v>1795</v>
      </c>
      <c r="Y79" t="s">
        <v>1796</v>
      </c>
      <c r="Z79" t="s">
        <v>1797</v>
      </c>
      <c r="AA79" t="s">
        <v>1798</v>
      </c>
      <c r="AB79" t="s">
        <v>1799</v>
      </c>
      <c r="AC79" t="s">
        <v>1800</v>
      </c>
      <c r="AD79" t="s">
        <v>1801</v>
      </c>
      <c r="AE79" t="s">
        <v>1802</v>
      </c>
      <c r="AF79" t="s">
        <v>74</v>
      </c>
      <c r="AG79">
        <v>54</v>
      </c>
      <c r="AH79">
        <v>16</v>
      </c>
      <c r="AI79">
        <v>17</v>
      </c>
      <c r="AJ79">
        <v>30</v>
      </c>
      <c r="AK79">
        <v>186</v>
      </c>
      <c r="AL79" t="s">
        <v>182</v>
      </c>
      <c r="AM79" t="s">
        <v>183</v>
      </c>
      <c r="AN79" t="s">
        <v>184</v>
      </c>
      <c r="AO79" t="s">
        <v>74</v>
      </c>
      <c r="AP79" t="s">
        <v>185</v>
      </c>
      <c r="AQ79" t="s">
        <v>74</v>
      </c>
      <c r="AR79" t="s">
        <v>186</v>
      </c>
      <c r="AS79" t="s">
        <v>187</v>
      </c>
      <c r="AT79" t="s">
        <v>357</v>
      </c>
      <c r="AU79">
        <v>2022</v>
      </c>
      <c r="AV79">
        <v>9</v>
      </c>
      <c r="AW79">
        <v>29</v>
      </c>
      <c r="AX79" t="s">
        <v>74</v>
      </c>
      <c r="AY79" t="s">
        <v>74</v>
      </c>
      <c r="AZ79" t="s">
        <v>74</v>
      </c>
      <c r="BA79" t="s">
        <v>74</v>
      </c>
      <c r="BB79" t="s">
        <v>74</v>
      </c>
      <c r="BC79" t="s">
        <v>74</v>
      </c>
      <c r="BD79">
        <v>2203418</v>
      </c>
      <c r="BE79" t="s">
        <v>1803</v>
      </c>
      <c r="BF79" t="str">
        <f>HYPERLINK("http://dx.doi.org/10.1002/advs.202203418","http://dx.doi.org/10.1002/advs.202203418")</f>
        <v>http://dx.doi.org/10.1002/advs.202203418</v>
      </c>
      <c r="BG79" t="s">
        <v>74</v>
      </c>
      <c r="BH79" t="s">
        <v>1804</v>
      </c>
      <c r="BI79">
        <v>7</v>
      </c>
      <c r="BJ79" t="s">
        <v>192</v>
      </c>
      <c r="BK79" t="s">
        <v>100</v>
      </c>
      <c r="BL79" t="s">
        <v>193</v>
      </c>
      <c r="BM79" t="s">
        <v>1805</v>
      </c>
      <c r="BN79">
        <v>35904088</v>
      </c>
      <c r="BO79" t="s">
        <v>605</v>
      </c>
      <c r="BP79" t="s">
        <v>74</v>
      </c>
      <c r="BQ79" t="s">
        <v>74</v>
      </c>
      <c r="BR79" t="s">
        <v>104</v>
      </c>
      <c r="BS79" t="s">
        <v>1806</v>
      </c>
      <c r="BT79" t="str">
        <f>HYPERLINK("https%3A%2F%2Fwww.webofscience.com%2Fwos%2Fwoscc%2Ffull-record%2FWOS:000832627500001","View Full Record in Web of Science")</f>
        <v>View Full Record in Web of Science</v>
      </c>
    </row>
    <row r="80" spans="1:72" x14ac:dyDescent="0.25">
      <c r="A80" t="s">
        <v>72</v>
      </c>
      <c r="B80" t="s">
        <v>1807</v>
      </c>
      <c r="C80" t="s">
        <v>74</v>
      </c>
      <c r="D80" t="s">
        <v>74</v>
      </c>
      <c r="E80" t="s">
        <v>74</v>
      </c>
      <c r="F80" t="s">
        <v>1808</v>
      </c>
      <c r="G80" t="s">
        <v>74</v>
      </c>
      <c r="H80" t="s">
        <v>74</v>
      </c>
      <c r="I80" t="s">
        <v>1809</v>
      </c>
      <c r="J80" t="s">
        <v>1128</v>
      </c>
      <c r="K80" t="s">
        <v>74</v>
      </c>
      <c r="L80" t="s">
        <v>74</v>
      </c>
      <c r="M80" t="s">
        <v>78</v>
      </c>
      <c r="N80" t="s">
        <v>79</v>
      </c>
      <c r="O80" t="s">
        <v>74</v>
      </c>
      <c r="P80" t="s">
        <v>74</v>
      </c>
      <c r="Q80" t="s">
        <v>74</v>
      </c>
      <c r="R80" t="s">
        <v>74</v>
      </c>
      <c r="S80" t="s">
        <v>74</v>
      </c>
      <c r="T80" t="s">
        <v>74</v>
      </c>
      <c r="U80" t="s">
        <v>1810</v>
      </c>
      <c r="V80" t="s">
        <v>1811</v>
      </c>
      <c r="W80" t="s">
        <v>1812</v>
      </c>
      <c r="X80" t="s">
        <v>1813</v>
      </c>
      <c r="Y80" t="s">
        <v>1814</v>
      </c>
      <c r="Z80" t="s">
        <v>1815</v>
      </c>
      <c r="AA80" t="s">
        <v>74</v>
      </c>
      <c r="AB80" t="s">
        <v>1816</v>
      </c>
      <c r="AC80" t="s">
        <v>1817</v>
      </c>
      <c r="AD80" t="s">
        <v>1818</v>
      </c>
      <c r="AE80" t="s">
        <v>1819</v>
      </c>
      <c r="AF80" t="s">
        <v>74</v>
      </c>
      <c r="AG80">
        <v>34</v>
      </c>
      <c r="AH80">
        <v>2</v>
      </c>
      <c r="AI80">
        <v>2</v>
      </c>
      <c r="AJ80">
        <v>6</v>
      </c>
      <c r="AK80">
        <v>46</v>
      </c>
      <c r="AL80" t="s">
        <v>754</v>
      </c>
      <c r="AM80" t="s">
        <v>755</v>
      </c>
      <c r="AN80" t="s">
        <v>756</v>
      </c>
      <c r="AO80" t="s">
        <v>1141</v>
      </c>
      <c r="AP80" t="s">
        <v>1142</v>
      </c>
      <c r="AQ80" t="s">
        <v>74</v>
      </c>
      <c r="AR80" t="s">
        <v>1143</v>
      </c>
      <c r="AS80" t="s">
        <v>1144</v>
      </c>
      <c r="AT80" t="s">
        <v>622</v>
      </c>
      <c r="AU80">
        <v>2022</v>
      </c>
      <c r="AV80">
        <v>108</v>
      </c>
      <c r="AW80" t="s">
        <v>74</v>
      </c>
      <c r="AX80" t="s">
        <v>74</v>
      </c>
      <c r="AY80" t="s">
        <v>74</v>
      </c>
      <c r="AZ80" t="s">
        <v>74</v>
      </c>
      <c r="BA80" t="s">
        <v>74</v>
      </c>
      <c r="BB80" t="s">
        <v>74</v>
      </c>
      <c r="BC80" t="s">
        <v>74</v>
      </c>
      <c r="BD80">
        <v>106605</v>
      </c>
      <c r="BE80" t="s">
        <v>1820</v>
      </c>
      <c r="BF80" t="str">
        <f>HYPERLINK("http://dx.doi.org/10.1016/j.orgel.2022.106605","http://dx.doi.org/10.1016/j.orgel.2022.106605")</f>
        <v>http://dx.doi.org/10.1016/j.orgel.2022.106605</v>
      </c>
      <c r="BG80" t="s">
        <v>74</v>
      </c>
      <c r="BH80" t="s">
        <v>1804</v>
      </c>
      <c r="BI80">
        <v>7</v>
      </c>
      <c r="BJ80" t="s">
        <v>1147</v>
      </c>
      <c r="BK80" t="s">
        <v>100</v>
      </c>
      <c r="BL80" t="s">
        <v>1148</v>
      </c>
      <c r="BM80" t="s">
        <v>1821</v>
      </c>
      <c r="BN80" t="s">
        <v>74</v>
      </c>
      <c r="BO80" t="s">
        <v>74</v>
      </c>
      <c r="BP80" t="s">
        <v>74</v>
      </c>
      <c r="BQ80" t="s">
        <v>74</v>
      </c>
      <c r="BR80" t="s">
        <v>104</v>
      </c>
      <c r="BS80" t="s">
        <v>1822</v>
      </c>
      <c r="BT80" t="str">
        <f>HYPERLINK("https%3A%2F%2Fwww.webofscience.com%2Fwos%2Fwoscc%2Ffull-record%2FWOS:000878500000001","View Full Record in Web of Science")</f>
        <v>View Full Record in Web of Science</v>
      </c>
    </row>
    <row r="81" spans="1:72" x14ac:dyDescent="0.25">
      <c r="A81" t="s">
        <v>72</v>
      </c>
      <c r="B81" t="s">
        <v>1823</v>
      </c>
      <c r="C81" t="s">
        <v>74</v>
      </c>
      <c r="D81" t="s">
        <v>74</v>
      </c>
      <c r="E81" t="s">
        <v>74</v>
      </c>
      <c r="F81" t="s">
        <v>1824</v>
      </c>
      <c r="G81" t="s">
        <v>74</v>
      </c>
      <c r="H81" t="s">
        <v>74</v>
      </c>
      <c r="I81" t="s">
        <v>1825</v>
      </c>
      <c r="J81" t="s">
        <v>200</v>
      </c>
      <c r="K81" t="s">
        <v>74</v>
      </c>
      <c r="L81" t="s">
        <v>74</v>
      </c>
      <c r="M81" t="s">
        <v>78</v>
      </c>
      <c r="N81" t="s">
        <v>79</v>
      </c>
      <c r="O81" t="s">
        <v>74</v>
      </c>
      <c r="P81" t="s">
        <v>74</v>
      </c>
      <c r="Q81" t="s">
        <v>74</v>
      </c>
      <c r="R81" t="s">
        <v>74</v>
      </c>
      <c r="S81" t="s">
        <v>74</v>
      </c>
      <c r="T81" t="s">
        <v>1826</v>
      </c>
      <c r="U81" t="s">
        <v>1827</v>
      </c>
      <c r="V81" t="s">
        <v>1828</v>
      </c>
      <c r="W81" t="s">
        <v>1829</v>
      </c>
      <c r="X81" t="s">
        <v>1830</v>
      </c>
      <c r="Y81" t="s">
        <v>1831</v>
      </c>
      <c r="Z81" t="s">
        <v>1832</v>
      </c>
      <c r="AA81" t="s">
        <v>1833</v>
      </c>
      <c r="AB81" t="s">
        <v>1834</v>
      </c>
      <c r="AC81" t="s">
        <v>1835</v>
      </c>
      <c r="AD81" t="s">
        <v>1836</v>
      </c>
      <c r="AE81" t="s">
        <v>1837</v>
      </c>
      <c r="AF81" t="s">
        <v>74</v>
      </c>
      <c r="AG81">
        <v>40</v>
      </c>
      <c r="AH81">
        <v>12</v>
      </c>
      <c r="AI81">
        <v>12</v>
      </c>
      <c r="AJ81">
        <v>9</v>
      </c>
      <c r="AK81">
        <v>52</v>
      </c>
      <c r="AL81" t="s">
        <v>150</v>
      </c>
      <c r="AM81" t="s">
        <v>151</v>
      </c>
      <c r="AN81" t="s">
        <v>152</v>
      </c>
      <c r="AO81" t="s">
        <v>213</v>
      </c>
      <c r="AP81" t="s">
        <v>214</v>
      </c>
      <c r="AQ81" t="s">
        <v>74</v>
      </c>
      <c r="AR81" t="s">
        <v>215</v>
      </c>
      <c r="AS81" t="s">
        <v>216</v>
      </c>
      <c r="AT81" t="s">
        <v>268</v>
      </c>
      <c r="AU81">
        <v>2022</v>
      </c>
      <c r="AV81">
        <v>34</v>
      </c>
      <c r="AW81">
        <v>33</v>
      </c>
      <c r="AX81" t="s">
        <v>74</v>
      </c>
      <c r="AY81" t="s">
        <v>74</v>
      </c>
      <c r="AZ81" t="s">
        <v>74</v>
      </c>
      <c r="BA81" t="s">
        <v>74</v>
      </c>
      <c r="BB81" t="s">
        <v>74</v>
      </c>
      <c r="BC81" t="s">
        <v>74</v>
      </c>
      <c r="BD81">
        <v>2202994</v>
      </c>
      <c r="BE81" t="s">
        <v>1838</v>
      </c>
      <c r="BF81" t="str">
        <f>HYPERLINK("http://dx.doi.org/10.1002/adma.202202994","http://dx.doi.org/10.1002/adma.202202994")</f>
        <v>http://dx.doi.org/10.1002/adma.202202994</v>
      </c>
      <c r="BG81" t="s">
        <v>74</v>
      </c>
      <c r="BH81" t="s">
        <v>1804</v>
      </c>
      <c r="BI81">
        <v>7</v>
      </c>
      <c r="BJ81" t="s">
        <v>160</v>
      </c>
      <c r="BK81" t="s">
        <v>100</v>
      </c>
      <c r="BL81" t="s">
        <v>161</v>
      </c>
      <c r="BM81" t="s">
        <v>1839</v>
      </c>
      <c r="BN81">
        <v>35759573</v>
      </c>
      <c r="BO81" t="s">
        <v>1504</v>
      </c>
      <c r="BP81" t="s">
        <v>74</v>
      </c>
      <c r="BQ81" t="s">
        <v>74</v>
      </c>
      <c r="BR81" t="s">
        <v>104</v>
      </c>
      <c r="BS81" t="s">
        <v>1840</v>
      </c>
      <c r="BT81" t="str">
        <f>HYPERLINK("https%3A%2F%2Fwww.webofscience.com%2Fwos%2Fwoscc%2Ffull-record%2FWOS:000825660100001","View Full Record in Web of Science")</f>
        <v>View Full Record in Web of Science</v>
      </c>
    </row>
    <row r="82" spans="1:72" x14ac:dyDescent="0.25">
      <c r="A82" t="s">
        <v>72</v>
      </c>
      <c r="B82" t="s">
        <v>1841</v>
      </c>
      <c r="C82" t="s">
        <v>74</v>
      </c>
      <c r="D82" t="s">
        <v>74</v>
      </c>
      <c r="E82" t="s">
        <v>74</v>
      </c>
      <c r="F82" t="s">
        <v>1842</v>
      </c>
      <c r="G82" t="s">
        <v>74</v>
      </c>
      <c r="H82" t="s">
        <v>74</v>
      </c>
      <c r="I82" t="s">
        <v>1843</v>
      </c>
      <c r="J82" t="s">
        <v>393</v>
      </c>
      <c r="K82" t="s">
        <v>74</v>
      </c>
      <c r="L82" t="s">
        <v>74</v>
      </c>
      <c r="M82" t="s">
        <v>78</v>
      </c>
      <c r="N82" t="s">
        <v>79</v>
      </c>
      <c r="O82" t="s">
        <v>74</v>
      </c>
      <c r="P82" t="s">
        <v>74</v>
      </c>
      <c r="Q82" t="s">
        <v>74</v>
      </c>
      <c r="R82" t="s">
        <v>74</v>
      </c>
      <c r="S82" t="s">
        <v>74</v>
      </c>
      <c r="T82" t="s">
        <v>74</v>
      </c>
      <c r="U82" t="s">
        <v>1844</v>
      </c>
      <c r="V82" t="s">
        <v>1845</v>
      </c>
      <c r="W82" t="s">
        <v>1846</v>
      </c>
      <c r="X82" t="s">
        <v>1847</v>
      </c>
      <c r="Y82" t="s">
        <v>1848</v>
      </c>
      <c r="Z82" t="s">
        <v>1849</v>
      </c>
      <c r="AA82" t="s">
        <v>1850</v>
      </c>
      <c r="AB82" t="s">
        <v>1851</v>
      </c>
      <c r="AC82" t="s">
        <v>1852</v>
      </c>
      <c r="AD82" t="s">
        <v>1853</v>
      </c>
      <c r="AE82" t="s">
        <v>1854</v>
      </c>
      <c r="AF82" t="s">
        <v>74</v>
      </c>
      <c r="AG82">
        <v>42</v>
      </c>
      <c r="AH82">
        <v>12</v>
      </c>
      <c r="AI82">
        <v>12</v>
      </c>
      <c r="AJ82">
        <v>12</v>
      </c>
      <c r="AK82">
        <v>84</v>
      </c>
      <c r="AL82" t="s">
        <v>120</v>
      </c>
      <c r="AM82" t="s">
        <v>121</v>
      </c>
      <c r="AN82" t="s">
        <v>122</v>
      </c>
      <c r="AO82" t="s">
        <v>404</v>
      </c>
      <c r="AP82" t="s">
        <v>405</v>
      </c>
      <c r="AQ82" t="s">
        <v>74</v>
      </c>
      <c r="AR82" t="s">
        <v>406</v>
      </c>
      <c r="AS82" t="s">
        <v>407</v>
      </c>
      <c r="AT82" t="s">
        <v>1855</v>
      </c>
      <c r="AU82">
        <v>2022</v>
      </c>
      <c r="AV82">
        <v>9</v>
      </c>
      <c r="AW82">
        <v>9</v>
      </c>
      <c r="AX82" t="s">
        <v>74</v>
      </c>
      <c r="AY82" t="s">
        <v>74</v>
      </c>
      <c r="AZ82" t="s">
        <v>74</v>
      </c>
      <c r="BA82" t="s">
        <v>74</v>
      </c>
      <c r="BB82">
        <v>2408</v>
      </c>
      <c r="BC82">
        <v>2415</v>
      </c>
      <c r="BD82" t="s">
        <v>74</v>
      </c>
      <c r="BE82" t="s">
        <v>1856</v>
      </c>
      <c r="BF82" t="str">
        <f>HYPERLINK("http://dx.doi.org/10.1039/d2mh00496h","http://dx.doi.org/10.1039/d2mh00496h")</f>
        <v>http://dx.doi.org/10.1039/d2mh00496h</v>
      </c>
      <c r="BG82" t="s">
        <v>74</v>
      </c>
      <c r="BH82" t="s">
        <v>1804</v>
      </c>
      <c r="BI82">
        <v>8</v>
      </c>
      <c r="BJ82" t="s">
        <v>386</v>
      </c>
      <c r="BK82" t="s">
        <v>100</v>
      </c>
      <c r="BL82" t="s">
        <v>387</v>
      </c>
      <c r="BM82" t="s">
        <v>1857</v>
      </c>
      <c r="BN82">
        <v>35801931</v>
      </c>
      <c r="BO82" t="s">
        <v>605</v>
      </c>
      <c r="BP82" t="s">
        <v>74</v>
      </c>
      <c r="BQ82" t="s">
        <v>74</v>
      </c>
      <c r="BR82" t="s">
        <v>104</v>
      </c>
      <c r="BS82" t="s">
        <v>1858</v>
      </c>
      <c r="BT82" t="str">
        <f>HYPERLINK("https%3A%2F%2Fwww.webofscience.com%2Fwos%2Fwoscc%2Ffull-record%2FWOS:000824947700001","View Full Record in Web of Science")</f>
        <v>View Full Record in Web of Science</v>
      </c>
    </row>
    <row r="83" spans="1:72" x14ac:dyDescent="0.25">
      <c r="A83" t="s">
        <v>72</v>
      </c>
      <c r="B83" t="s">
        <v>1859</v>
      </c>
      <c r="C83" t="s">
        <v>74</v>
      </c>
      <c r="D83" t="s">
        <v>74</v>
      </c>
      <c r="E83" t="s">
        <v>74</v>
      </c>
      <c r="F83" t="s">
        <v>1860</v>
      </c>
      <c r="G83" t="s">
        <v>74</v>
      </c>
      <c r="H83" t="s">
        <v>74</v>
      </c>
      <c r="I83" t="s">
        <v>1861</v>
      </c>
      <c r="J83" t="s">
        <v>1862</v>
      </c>
      <c r="K83" t="s">
        <v>74</v>
      </c>
      <c r="L83" t="s">
        <v>74</v>
      </c>
      <c r="M83" t="s">
        <v>78</v>
      </c>
      <c r="N83" t="s">
        <v>79</v>
      </c>
      <c r="O83" t="s">
        <v>74</v>
      </c>
      <c r="P83" t="s">
        <v>74</v>
      </c>
      <c r="Q83" t="s">
        <v>74</v>
      </c>
      <c r="R83" t="s">
        <v>74</v>
      </c>
      <c r="S83" t="s">
        <v>74</v>
      </c>
      <c r="T83" t="s">
        <v>74</v>
      </c>
      <c r="U83" t="s">
        <v>1863</v>
      </c>
      <c r="V83" t="s">
        <v>1864</v>
      </c>
      <c r="W83" t="s">
        <v>1865</v>
      </c>
      <c r="X83" t="s">
        <v>1866</v>
      </c>
      <c r="Y83" t="s">
        <v>1867</v>
      </c>
      <c r="Z83" t="s">
        <v>1868</v>
      </c>
      <c r="AA83" t="s">
        <v>1869</v>
      </c>
      <c r="AB83" t="s">
        <v>1870</v>
      </c>
      <c r="AC83" t="s">
        <v>1871</v>
      </c>
      <c r="AD83" t="s">
        <v>1872</v>
      </c>
      <c r="AE83" t="s">
        <v>1873</v>
      </c>
      <c r="AF83" t="s">
        <v>74</v>
      </c>
      <c r="AG83">
        <v>58</v>
      </c>
      <c r="AH83">
        <v>7</v>
      </c>
      <c r="AI83">
        <v>8</v>
      </c>
      <c r="AJ83">
        <v>6</v>
      </c>
      <c r="AK83">
        <v>30</v>
      </c>
      <c r="AL83" t="s">
        <v>467</v>
      </c>
      <c r="AM83" t="s">
        <v>263</v>
      </c>
      <c r="AN83" t="s">
        <v>468</v>
      </c>
      <c r="AO83" t="s">
        <v>1874</v>
      </c>
      <c r="AP83" t="s">
        <v>74</v>
      </c>
      <c r="AQ83" t="s">
        <v>74</v>
      </c>
      <c r="AR83" t="s">
        <v>1862</v>
      </c>
      <c r="AS83" t="s">
        <v>1875</v>
      </c>
      <c r="AT83" t="s">
        <v>1876</v>
      </c>
      <c r="AU83">
        <v>2022</v>
      </c>
      <c r="AV83">
        <v>7</v>
      </c>
      <c r="AW83">
        <v>17</v>
      </c>
      <c r="AX83" t="s">
        <v>74</v>
      </c>
      <c r="AY83" t="s">
        <v>74</v>
      </c>
      <c r="AZ83" t="s">
        <v>74</v>
      </c>
      <c r="BA83" t="s">
        <v>74</v>
      </c>
      <c r="BB83">
        <v>14622</v>
      </c>
      <c r="BC83">
        <v>14629</v>
      </c>
      <c r="BD83" t="s">
        <v>74</v>
      </c>
      <c r="BE83" t="s">
        <v>1877</v>
      </c>
      <c r="BF83" t="str">
        <f>HYPERLINK("http://dx.doi.org/10.1021/acsomega.1c06864","http://dx.doi.org/10.1021/acsomega.1c06864")</f>
        <v>http://dx.doi.org/10.1021/acsomega.1c06864</v>
      </c>
      <c r="BG83" t="s">
        <v>74</v>
      </c>
      <c r="BH83" t="s">
        <v>74</v>
      </c>
      <c r="BI83">
        <v>8</v>
      </c>
      <c r="BJ83" t="s">
        <v>583</v>
      </c>
      <c r="BK83" t="s">
        <v>100</v>
      </c>
      <c r="BL83" t="s">
        <v>584</v>
      </c>
      <c r="BM83" t="s">
        <v>1878</v>
      </c>
      <c r="BN83">
        <v>35557652</v>
      </c>
      <c r="BO83" t="s">
        <v>815</v>
      </c>
      <c r="BP83" t="s">
        <v>74</v>
      </c>
      <c r="BQ83" t="s">
        <v>74</v>
      </c>
      <c r="BR83" t="s">
        <v>104</v>
      </c>
      <c r="BS83" t="s">
        <v>1879</v>
      </c>
      <c r="BT83" t="str">
        <f>HYPERLINK("https%3A%2F%2Fwww.webofscience.com%2Fwos%2Fwoscc%2Ffull-record%2FWOS:000813222500001","View Full Record in Web of Science")</f>
        <v>View Full Record in Web of Science</v>
      </c>
    </row>
    <row r="84" spans="1:72" x14ac:dyDescent="0.25">
      <c r="A84" t="s">
        <v>72</v>
      </c>
      <c r="B84" t="s">
        <v>1880</v>
      </c>
      <c r="C84" t="s">
        <v>74</v>
      </c>
      <c r="D84" t="s">
        <v>74</v>
      </c>
      <c r="E84" t="s">
        <v>74</v>
      </c>
      <c r="F84" t="s">
        <v>1881</v>
      </c>
      <c r="G84" t="s">
        <v>74</v>
      </c>
      <c r="H84" t="s">
        <v>74</v>
      </c>
      <c r="I84" t="s">
        <v>1882</v>
      </c>
      <c r="J84" t="s">
        <v>138</v>
      </c>
      <c r="K84" t="s">
        <v>74</v>
      </c>
      <c r="L84" t="s">
        <v>74</v>
      </c>
      <c r="M84" t="s">
        <v>78</v>
      </c>
      <c r="N84" t="s">
        <v>79</v>
      </c>
      <c r="O84" t="s">
        <v>74</v>
      </c>
      <c r="P84" t="s">
        <v>74</v>
      </c>
      <c r="Q84" t="s">
        <v>74</v>
      </c>
      <c r="R84" t="s">
        <v>74</v>
      </c>
      <c r="S84" t="s">
        <v>74</v>
      </c>
      <c r="T84" t="s">
        <v>1883</v>
      </c>
      <c r="U84" t="s">
        <v>1884</v>
      </c>
      <c r="V84" t="s">
        <v>1885</v>
      </c>
      <c r="W84" t="s">
        <v>1886</v>
      </c>
      <c r="X84" t="s">
        <v>1887</v>
      </c>
      <c r="Y84" t="s">
        <v>1888</v>
      </c>
      <c r="Z84" t="s">
        <v>1889</v>
      </c>
      <c r="AA84" t="s">
        <v>1890</v>
      </c>
      <c r="AB84" t="s">
        <v>1891</v>
      </c>
      <c r="AC84" t="s">
        <v>1892</v>
      </c>
      <c r="AD84" t="s">
        <v>1893</v>
      </c>
      <c r="AE84" t="s">
        <v>1894</v>
      </c>
      <c r="AF84" t="s">
        <v>74</v>
      </c>
      <c r="AG84">
        <v>49</v>
      </c>
      <c r="AH84">
        <v>40</v>
      </c>
      <c r="AI84">
        <v>41</v>
      </c>
      <c r="AJ84">
        <v>12</v>
      </c>
      <c r="AK84">
        <v>140</v>
      </c>
      <c r="AL84" t="s">
        <v>150</v>
      </c>
      <c r="AM84" t="s">
        <v>151</v>
      </c>
      <c r="AN84" t="s">
        <v>152</v>
      </c>
      <c r="AO84" t="s">
        <v>153</v>
      </c>
      <c r="AP84" t="s">
        <v>154</v>
      </c>
      <c r="AQ84" t="s">
        <v>74</v>
      </c>
      <c r="AR84" t="s">
        <v>155</v>
      </c>
      <c r="AS84" t="s">
        <v>156</v>
      </c>
      <c r="AT84" t="s">
        <v>188</v>
      </c>
      <c r="AU84">
        <v>2022</v>
      </c>
      <c r="AV84">
        <v>32</v>
      </c>
      <c r="AW84">
        <v>27</v>
      </c>
      <c r="AX84" t="s">
        <v>74</v>
      </c>
      <c r="AY84" t="s">
        <v>74</v>
      </c>
      <c r="AZ84" t="s">
        <v>74</v>
      </c>
      <c r="BA84" t="s">
        <v>74</v>
      </c>
      <c r="BB84" t="s">
        <v>74</v>
      </c>
      <c r="BC84" t="s">
        <v>74</v>
      </c>
      <c r="BD84">
        <v>2201593</v>
      </c>
      <c r="BE84" t="s">
        <v>1895</v>
      </c>
      <c r="BF84" t="str">
        <f>HYPERLINK("http://dx.doi.org/10.1002/adfm.202201593","http://dx.doi.org/10.1002/adfm.202201593")</f>
        <v>http://dx.doi.org/10.1002/adfm.202201593</v>
      </c>
      <c r="BG84" t="s">
        <v>74</v>
      </c>
      <c r="BH84" t="s">
        <v>317</v>
      </c>
      <c r="BI84">
        <v>11</v>
      </c>
      <c r="BJ84" t="s">
        <v>160</v>
      </c>
      <c r="BK84" t="s">
        <v>100</v>
      </c>
      <c r="BL84" t="s">
        <v>161</v>
      </c>
      <c r="BM84" t="s">
        <v>1896</v>
      </c>
      <c r="BN84" t="s">
        <v>74</v>
      </c>
      <c r="BO84" t="s">
        <v>605</v>
      </c>
      <c r="BP84" t="s">
        <v>74</v>
      </c>
      <c r="BQ84" t="s">
        <v>74</v>
      </c>
      <c r="BR84" t="s">
        <v>104</v>
      </c>
      <c r="BS84" t="s">
        <v>1897</v>
      </c>
      <c r="BT84" t="str">
        <f>HYPERLINK("https%3A%2F%2Fwww.webofscience.com%2Fwos%2Fwoscc%2Ffull-record%2FWOS:000779251400001","View Full Record in Web of Science")</f>
        <v>View Full Record in Web of Science</v>
      </c>
    </row>
    <row r="85" spans="1:72" x14ac:dyDescent="0.25">
      <c r="A85" t="s">
        <v>72</v>
      </c>
      <c r="B85" t="s">
        <v>1898</v>
      </c>
      <c r="C85" t="s">
        <v>74</v>
      </c>
      <c r="D85" t="s">
        <v>74</v>
      </c>
      <c r="E85" t="s">
        <v>74</v>
      </c>
      <c r="F85" t="s">
        <v>1899</v>
      </c>
      <c r="G85" t="s">
        <v>74</v>
      </c>
      <c r="H85" t="s">
        <v>74</v>
      </c>
      <c r="I85" t="s">
        <v>1900</v>
      </c>
      <c r="J85" t="s">
        <v>454</v>
      </c>
      <c r="K85" t="s">
        <v>74</v>
      </c>
      <c r="L85" t="s">
        <v>74</v>
      </c>
      <c r="M85" t="s">
        <v>78</v>
      </c>
      <c r="N85" t="s">
        <v>79</v>
      </c>
      <c r="O85" t="s">
        <v>74</v>
      </c>
      <c r="P85" t="s">
        <v>74</v>
      </c>
      <c r="Q85" t="s">
        <v>74</v>
      </c>
      <c r="R85" t="s">
        <v>74</v>
      </c>
      <c r="S85" t="s">
        <v>74</v>
      </c>
      <c r="T85" t="s">
        <v>1901</v>
      </c>
      <c r="U85" t="s">
        <v>1902</v>
      </c>
      <c r="V85" t="s">
        <v>1903</v>
      </c>
      <c r="W85" t="s">
        <v>1904</v>
      </c>
      <c r="X85" t="s">
        <v>1905</v>
      </c>
      <c r="Y85" t="s">
        <v>1906</v>
      </c>
      <c r="Z85" t="s">
        <v>1907</v>
      </c>
      <c r="AA85" t="s">
        <v>1908</v>
      </c>
      <c r="AB85" t="s">
        <v>1909</v>
      </c>
      <c r="AC85" t="s">
        <v>1910</v>
      </c>
      <c r="AD85" t="s">
        <v>1911</v>
      </c>
      <c r="AE85" t="s">
        <v>1912</v>
      </c>
      <c r="AF85" t="s">
        <v>74</v>
      </c>
      <c r="AG85">
        <v>69</v>
      </c>
      <c r="AH85">
        <v>11</v>
      </c>
      <c r="AI85">
        <v>13</v>
      </c>
      <c r="AJ85">
        <v>8</v>
      </c>
      <c r="AK85">
        <v>70</v>
      </c>
      <c r="AL85" t="s">
        <v>467</v>
      </c>
      <c r="AM85" t="s">
        <v>263</v>
      </c>
      <c r="AN85" t="s">
        <v>468</v>
      </c>
      <c r="AO85" t="s">
        <v>469</v>
      </c>
      <c r="AP85" t="s">
        <v>470</v>
      </c>
      <c r="AQ85" t="s">
        <v>74</v>
      </c>
      <c r="AR85" t="s">
        <v>471</v>
      </c>
      <c r="AS85" t="s">
        <v>472</v>
      </c>
      <c r="AT85" t="s">
        <v>1913</v>
      </c>
      <c r="AU85">
        <v>2022</v>
      </c>
      <c r="AV85">
        <v>14</v>
      </c>
      <c r="AW85">
        <v>10</v>
      </c>
      <c r="AX85" t="s">
        <v>74</v>
      </c>
      <c r="AY85" t="s">
        <v>74</v>
      </c>
      <c r="AZ85" t="s">
        <v>74</v>
      </c>
      <c r="BA85" t="s">
        <v>74</v>
      </c>
      <c r="BB85">
        <v>12469</v>
      </c>
      <c r="BC85">
        <v>12478</v>
      </c>
      <c r="BD85" t="s">
        <v>74</v>
      </c>
      <c r="BE85" t="s">
        <v>1914</v>
      </c>
      <c r="BF85" t="str">
        <f>HYPERLINK("http://dx.doi.org/10.1021/acsami.1c23626","http://dx.doi.org/10.1021/acsami.1c23626")</f>
        <v>http://dx.doi.org/10.1021/acsami.1c23626</v>
      </c>
      <c r="BG85" t="s">
        <v>74</v>
      </c>
      <c r="BH85" t="s">
        <v>74</v>
      </c>
      <c r="BI85">
        <v>10</v>
      </c>
      <c r="BJ85" t="s">
        <v>476</v>
      </c>
      <c r="BK85" t="s">
        <v>100</v>
      </c>
      <c r="BL85" t="s">
        <v>477</v>
      </c>
      <c r="BM85" t="s">
        <v>1915</v>
      </c>
      <c r="BN85">
        <v>35230814</v>
      </c>
      <c r="BO85" t="s">
        <v>74</v>
      </c>
      <c r="BP85" t="s">
        <v>74</v>
      </c>
      <c r="BQ85" t="s">
        <v>74</v>
      </c>
      <c r="BR85" t="s">
        <v>104</v>
      </c>
      <c r="BS85" t="s">
        <v>1916</v>
      </c>
      <c r="BT85" t="str">
        <f>HYPERLINK("https%3A%2F%2Fwww.webofscience.com%2Fwos%2Fwoscc%2Ffull-record%2FWOS:000787549000045","View Full Record in Web of Science")</f>
        <v>View Full Record in Web of Science</v>
      </c>
    </row>
    <row r="86" spans="1:72" x14ac:dyDescent="0.25">
      <c r="A86" t="s">
        <v>72</v>
      </c>
      <c r="B86" t="s">
        <v>1917</v>
      </c>
      <c r="C86" t="s">
        <v>74</v>
      </c>
      <c r="D86" t="s">
        <v>74</v>
      </c>
      <c r="E86" t="s">
        <v>74</v>
      </c>
      <c r="F86" t="s">
        <v>1918</v>
      </c>
      <c r="G86" t="s">
        <v>74</v>
      </c>
      <c r="H86" t="s">
        <v>74</v>
      </c>
      <c r="I86" t="s">
        <v>1919</v>
      </c>
      <c r="J86" t="s">
        <v>200</v>
      </c>
      <c r="K86" t="s">
        <v>74</v>
      </c>
      <c r="L86" t="s">
        <v>74</v>
      </c>
      <c r="M86" t="s">
        <v>78</v>
      </c>
      <c r="N86" t="s">
        <v>79</v>
      </c>
      <c r="O86" t="s">
        <v>74</v>
      </c>
      <c r="P86" t="s">
        <v>74</v>
      </c>
      <c r="Q86" t="s">
        <v>74</v>
      </c>
      <c r="R86" t="s">
        <v>74</v>
      </c>
      <c r="S86" t="s">
        <v>74</v>
      </c>
      <c r="T86" t="s">
        <v>1920</v>
      </c>
      <c r="U86" t="s">
        <v>1921</v>
      </c>
      <c r="V86" t="s">
        <v>1922</v>
      </c>
      <c r="W86" t="s">
        <v>1923</v>
      </c>
      <c r="X86" t="s">
        <v>1924</v>
      </c>
      <c r="Y86" t="s">
        <v>1925</v>
      </c>
      <c r="Z86" t="s">
        <v>1926</v>
      </c>
      <c r="AA86" t="s">
        <v>1927</v>
      </c>
      <c r="AB86" t="s">
        <v>1928</v>
      </c>
      <c r="AC86" t="s">
        <v>1929</v>
      </c>
      <c r="AD86" t="s">
        <v>1930</v>
      </c>
      <c r="AE86" t="s">
        <v>1931</v>
      </c>
      <c r="AF86" t="s">
        <v>74</v>
      </c>
      <c r="AG86">
        <v>25</v>
      </c>
      <c r="AH86">
        <v>26</v>
      </c>
      <c r="AI86">
        <v>28</v>
      </c>
      <c r="AJ86">
        <v>10</v>
      </c>
      <c r="AK86">
        <v>148</v>
      </c>
      <c r="AL86" t="s">
        <v>150</v>
      </c>
      <c r="AM86" t="s">
        <v>151</v>
      </c>
      <c r="AN86" t="s">
        <v>152</v>
      </c>
      <c r="AO86" t="s">
        <v>213</v>
      </c>
      <c r="AP86" t="s">
        <v>214</v>
      </c>
      <c r="AQ86" t="s">
        <v>74</v>
      </c>
      <c r="AR86" t="s">
        <v>215</v>
      </c>
      <c r="AS86" t="s">
        <v>216</v>
      </c>
      <c r="AT86" t="s">
        <v>760</v>
      </c>
      <c r="AU86">
        <v>2022</v>
      </c>
      <c r="AV86">
        <v>34</v>
      </c>
      <c r="AW86">
        <v>15</v>
      </c>
      <c r="AX86" t="s">
        <v>74</v>
      </c>
      <c r="AY86" t="s">
        <v>74</v>
      </c>
      <c r="AZ86" t="s">
        <v>74</v>
      </c>
      <c r="BA86" t="s">
        <v>74</v>
      </c>
      <c r="BB86" t="s">
        <v>74</v>
      </c>
      <c r="BC86" t="s">
        <v>74</v>
      </c>
      <c r="BD86">
        <v>2110194</v>
      </c>
      <c r="BE86" t="s">
        <v>1932</v>
      </c>
      <c r="BF86" t="str">
        <f>HYPERLINK("http://dx.doi.org/10.1002/adma.202110194","http://dx.doi.org/10.1002/adma.202110194")</f>
        <v>http://dx.doi.org/10.1002/adma.202110194</v>
      </c>
      <c r="BG86" t="s">
        <v>74</v>
      </c>
      <c r="BH86" t="s">
        <v>1933</v>
      </c>
      <c r="BI86">
        <v>8</v>
      </c>
      <c r="BJ86" t="s">
        <v>160</v>
      </c>
      <c r="BK86" t="s">
        <v>100</v>
      </c>
      <c r="BL86" t="s">
        <v>161</v>
      </c>
      <c r="BM86" t="s">
        <v>1934</v>
      </c>
      <c r="BN86">
        <v>35174916</v>
      </c>
      <c r="BO86" t="s">
        <v>163</v>
      </c>
      <c r="BP86" t="s">
        <v>74</v>
      </c>
      <c r="BQ86" t="s">
        <v>74</v>
      </c>
      <c r="BR86" t="s">
        <v>104</v>
      </c>
      <c r="BS86" t="s">
        <v>1935</v>
      </c>
      <c r="BT86" t="str">
        <f>HYPERLINK("https%3A%2F%2Fwww.webofscience.com%2Fwos%2Fwoscc%2Ffull-record%2FWOS:000764940800001","View Full Record in Web of Science")</f>
        <v>View Full Record in Web of Science</v>
      </c>
    </row>
    <row r="87" spans="1:72" x14ac:dyDescent="0.25">
      <c r="A87" t="s">
        <v>72</v>
      </c>
      <c r="B87" t="s">
        <v>1936</v>
      </c>
      <c r="C87" t="s">
        <v>74</v>
      </c>
      <c r="D87" t="s">
        <v>74</v>
      </c>
      <c r="E87" t="s">
        <v>74</v>
      </c>
      <c r="F87" t="s">
        <v>1937</v>
      </c>
      <c r="G87" t="s">
        <v>74</v>
      </c>
      <c r="H87" t="s">
        <v>74</v>
      </c>
      <c r="I87" t="s">
        <v>1938</v>
      </c>
      <c r="J87" t="s">
        <v>341</v>
      </c>
      <c r="K87" t="s">
        <v>74</v>
      </c>
      <c r="L87" t="s">
        <v>74</v>
      </c>
      <c r="M87" t="s">
        <v>78</v>
      </c>
      <c r="N87" t="s">
        <v>79</v>
      </c>
      <c r="O87" t="s">
        <v>74</v>
      </c>
      <c r="P87" t="s">
        <v>74</v>
      </c>
      <c r="Q87" t="s">
        <v>74</v>
      </c>
      <c r="R87" t="s">
        <v>74</v>
      </c>
      <c r="S87" t="s">
        <v>74</v>
      </c>
      <c r="T87" t="s">
        <v>1939</v>
      </c>
      <c r="U87" t="s">
        <v>1555</v>
      </c>
      <c r="V87" t="s">
        <v>1940</v>
      </c>
      <c r="W87" t="s">
        <v>1941</v>
      </c>
      <c r="X87" t="s">
        <v>1942</v>
      </c>
      <c r="Y87" t="s">
        <v>1943</v>
      </c>
      <c r="Z87" t="s">
        <v>1944</v>
      </c>
      <c r="AA87" t="s">
        <v>1945</v>
      </c>
      <c r="AB87" t="s">
        <v>1946</v>
      </c>
      <c r="AC87" t="s">
        <v>1947</v>
      </c>
      <c r="AD87" t="s">
        <v>1948</v>
      </c>
      <c r="AE87" t="s">
        <v>1949</v>
      </c>
      <c r="AF87" t="s">
        <v>74</v>
      </c>
      <c r="AG87">
        <v>59</v>
      </c>
      <c r="AH87">
        <v>15</v>
      </c>
      <c r="AI87">
        <v>16</v>
      </c>
      <c r="AJ87">
        <v>19</v>
      </c>
      <c r="AK87">
        <v>147</v>
      </c>
      <c r="AL87" t="s">
        <v>182</v>
      </c>
      <c r="AM87" t="s">
        <v>183</v>
      </c>
      <c r="AN87" t="s">
        <v>184</v>
      </c>
      <c r="AO87" t="s">
        <v>354</v>
      </c>
      <c r="AP87" t="s">
        <v>74</v>
      </c>
      <c r="AQ87" t="s">
        <v>74</v>
      </c>
      <c r="AR87" t="s">
        <v>355</v>
      </c>
      <c r="AS87" t="s">
        <v>356</v>
      </c>
      <c r="AT87" t="s">
        <v>760</v>
      </c>
      <c r="AU87">
        <v>2022</v>
      </c>
      <c r="AV87">
        <v>8</v>
      </c>
      <c r="AW87">
        <v>4</v>
      </c>
      <c r="AX87" t="s">
        <v>74</v>
      </c>
      <c r="AY87" t="s">
        <v>74</v>
      </c>
      <c r="AZ87" t="s">
        <v>74</v>
      </c>
      <c r="BA87" t="s">
        <v>74</v>
      </c>
      <c r="BB87" t="s">
        <v>74</v>
      </c>
      <c r="BC87" t="s">
        <v>74</v>
      </c>
      <c r="BD87">
        <v>2101186</v>
      </c>
      <c r="BE87" t="s">
        <v>1950</v>
      </c>
      <c r="BF87" t="str">
        <f>HYPERLINK("http://dx.doi.org/10.1002/aelm.202101186","http://dx.doi.org/10.1002/aelm.202101186")</f>
        <v>http://dx.doi.org/10.1002/aelm.202101186</v>
      </c>
      <c r="BG87" t="s">
        <v>74</v>
      </c>
      <c r="BH87" t="s">
        <v>385</v>
      </c>
      <c r="BI87">
        <v>7</v>
      </c>
      <c r="BJ87" t="s">
        <v>360</v>
      </c>
      <c r="BK87" t="s">
        <v>100</v>
      </c>
      <c r="BL87" t="s">
        <v>361</v>
      </c>
      <c r="BM87" t="s">
        <v>1951</v>
      </c>
      <c r="BN87" t="s">
        <v>74</v>
      </c>
      <c r="BO87" t="s">
        <v>74</v>
      </c>
      <c r="BP87" t="s">
        <v>74</v>
      </c>
      <c r="BQ87" t="s">
        <v>74</v>
      </c>
      <c r="BR87" t="s">
        <v>104</v>
      </c>
      <c r="BS87" t="s">
        <v>1952</v>
      </c>
      <c r="BT87" t="str">
        <f>HYPERLINK("https%3A%2F%2Fwww.webofscience.com%2Fwos%2Fwoscc%2Ffull-record%2FWOS:000742017800001","View Full Record in Web of Science")</f>
        <v>View Full Record in Web of Science</v>
      </c>
    </row>
    <row r="88" spans="1:72" x14ac:dyDescent="0.25">
      <c r="A88" t="s">
        <v>72</v>
      </c>
      <c r="B88" t="s">
        <v>1953</v>
      </c>
      <c r="C88" t="s">
        <v>74</v>
      </c>
      <c r="D88" t="s">
        <v>74</v>
      </c>
      <c r="E88" t="s">
        <v>74</v>
      </c>
      <c r="F88" t="s">
        <v>1954</v>
      </c>
      <c r="G88" t="s">
        <v>74</v>
      </c>
      <c r="H88" t="s">
        <v>74</v>
      </c>
      <c r="I88" t="s">
        <v>1955</v>
      </c>
      <c r="J88" t="s">
        <v>1271</v>
      </c>
      <c r="K88" t="s">
        <v>74</v>
      </c>
      <c r="L88" t="s">
        <v>74</v>
      </c>
      <c r="M88" t="s">
        <v>78</v>
      </c>
      <c r="N88" t="s">
        <v>79</v>
      </c>
      <c r="O88" t="s">
        <v>74</v>
      </c>
      <c r="P88" t="s">
        <v>74</v>
      </c>
      <c r="Q88" t="s">
        <v>74</v>
      </c>
      <c r="R88" t="s">
        <v>74</v>
      </c>
      <c r="S88" t="s">
        <v>74</v>
      </c>
      <c r="T88" t="s">
        <v>74</v>
      </c>
      <c r="U88" t="s">
        <v>1956</v>
      </c>
      <c r="V88" t="s">
        <v>1957</v>
      </c>
      <c r="W88" t="s">
        <v>1958</v>
      </c>
      <c r="X88" t="s">
        <v>1959</v>
      </c>
      <c r="Y88" t="s">
        <v>1960</v>
      </c>
      <c r="Z88" t="s">
        <v>1961</v>
      </c>
      <c r="AA88" t="s">
        <v>74</v>
      </c>
      <c r="AB88" t="s">
        <v>1962</v>
      </c>
      <c r="AC88" t="s">
        <v>1963</v>
      </c>
      <c r="AD88" t="s">
        <v>1964</v>
      </c>
      <c r="AE88" t="s">
        <v>1965</v>
      </c>
      <c r="AF88" t="s">
        <v>74</v>
      </c>
      <c r="AG88">
        <v>36</v>
      </c>
      <c r="AH88">
        <v>26</v>
      </c>
      <c r="AI88">
        <v>25</v>
      </c>
      <c r="AJ88">
        <v>7</v>
      </c>
      <c r="AK88">
        <v>67</v>
      </c>
      <c r="AL88" t="s">
        <v>120</v>
      </c>
      <c r="AM88" t="s">
        <v>121</v>
      </c>
      <c r="AN88" t="s">
        <v>122</v>
      </c>
      <c r="AO88" t="s">
        <v>1283</v>
      </c>
      <c r="AP88" t="s">
        <v>1284</v>
      </c>
      <c r="AQ88" t="s">
        <v>74</v>
      </c>
      <c r="AR88" t="s">
        <v>1285</v>
      </c>
      <c r="AS88" t="s">
        <v>1286</v>
      </c>
      <c r="AT88" t="s">
        <v>1966</v>
      </c>
      <c r="AU88">
        <v>2022</v>
      </c>
      <c r="AV88">
        <v>10</v>
      </c>
      <c r="AW88">
        <v>7</v>
      </c>
      <c r="AX88" t="s">
        <v>74</v>
      </c>
      <c r="AY88" t="s">
        <v>74</v>
      </c>
      <c r="AZ88" t="s">
        <v>74</v>
      </c>
      <c r="BA88" t="s">
        <v>74</v>
      </c>
      <c r="BB88">
        <v>2656</v>
      </c>
      <c r="BC88">
        <v>2662</v>
      </c>
      <c r="BD88" t="s">
        <v>74</v>
      </c>
      <c r="BE88" t="s">
        <v>1967</v>
      </c>
      <c r="BF88" t="str">
        <f>HYPERLINK("http://dx.doi.org/10.1039/d1tc04230k","http://dx.doi.org/10.1039/d1tc04230k")</f>
        <v>http://dx.doi.org/10.1039/d1tc04230k</v>
      </c>
      <c r="BG88" t="s">
        <v>74</v>
      </c>
      <c r="BH88" t="s">
        <v>385</v>
      </c>
      <c r="BI88">
        <v>7</v>
      </c>
      <c r="BJ88" t="s">
        <v>1147</v>
      </c>
      <c r="BK88" t="s">
        <v>100</v>
      </c>
      <c r="BL88" t="s">
        <v>1148</v>
      </c>
      <c r="BM88" t="s">
        <v>1968</v>
      </c>
      <c r="BN88" t="s">
        <v>74</v>
      </c>
      <c r="BO88" t="s">
        <v>163</v>
      </c>
      <c r="BP88" t="s">
        <v>74</v>
      </c>
      <c r="BQ88" t="s">
        <v>74</v>
      </c>
      <c r="BR88" t="s">
        <v>104</v>
      </c>
      <c r="BS88" t="s">
        <v>1969</v>
      </c>
      <c r="BT88" t="str">
        <f>HYPERLINK("https%3A%2F%2Fwww.webofscience.com%2Fwos%2Fwoscc%2Ffull-record%2FWOS:000739859600001","View Full Record in Web of Science")</f>
        <v>View Full Record in Web of Science</v>
      </c>
    </row>
    <row r="89" spans="1:72" x14ac:dyDescent="0.25">
      <c r="A89" t="s">
        <v>72</v>
      </c>
      <c r="B89" t="s">
        <v>1970</v>
      </c>
      <c r="C89" t="s">
        <v>74</v>
      </c>
      <c r="D89" t="s">
        <v>74</v>
      </c>
      <c r="E89" t="s">
        <v>74</v>
      </c>
      <c r="F89" t="s">
        <v>1971</v>
      </c>
      <c r="G89" t="s">
        <v>74</v>
      </c>
      <c r="H89" t="s">
        <v>74</v>
      </c>
      <c r="I89" t="s">
        <v>1972</v>
      </c>
      <c r="J89" t="s">
        <v>541</v>
      </c>
      <c r="K89" t="s">
        <v>74</v>
      </c>
      <c r="L89" t="s">
        <v>74</v>
      </c>
      <c r="M89" t="s">
        <v>78</v>
      </c>
      <c r="N89" t="s">
        <v>79</v>
      </c>
      <c r="O89" t="s">
        <v>74</v>
      </c>
      <c r="P89" t="s">
        <v>74</v>
      </c>
      <c r="Q89" t="s">
        <v>74</v>
      </c>
      <c r="R89" t="s">
        <v>74</v>
      </c>
      <c r="S89" t="s">
        <v>74</v>
      </c>
      <c r="T89" t="s">
        <v>74</v>
      </c>
      <c r="U89" t="s">
        <v>74</v>
      </c>
      <c r="V89" t="s">
        <v>1973</v>
      </c>
      <c r="W89" t="s">
        <v>1974</v>
      </c>
      <c r="X89" t="s">
        <v>1975</v>
      </c>
      <c r="Y89" t="s">
        <v>1537</v>
      </c>
      <c r="Z89" t="s">
        <v>1538</v>
      </c>
      <c r="AA89" t="s">
        <v>1976</v>
      </c>
      <c r="AB89" t="s">
        <v>1977</v>
      </c>
      <c r="AC89" t="s">
        <v>1978</v>
      </c>
      <c r="AD89" t="s">
        <v>1979</v>
      </c>
      <c r="AE89" t="s">
        <v>1980</v>
      </c>
      <c r="AF89" t="s">
        <v>74</v>
      </c>
      <c r="AG89">
        <v>41</v>
      </c>
      <c r="AH89">
        <v>25</v>
      </c>
      <c r="AI89">
        <v>28</v>
      </c>
      <c r="AJ89">
        <v>16</v>
      </c>
      <c r="AK89">
        <v>91</v>
      </c>
      <c r="AL89" t="s">
        <v>467</v>
      </c>
      <c r="AM89" t="s">
        <v>263</v>
      </c>
      <c r="AN89" t="s">
        <v>468</v>
      </c>
      <c r="AO89" t="s">
        <v>551</v>
      </c>
      <c r="AP89" t="s">
        <v>552</v>
      </c>
      <c r="AQ89" t="s">
        <v>74</v>
      </c>
      <c r="AR89" t="s">
        <v>553</v>
      </c>
      <c r="AS89" t="s">
        <v>554</v>
      </c>
      <c r="AT89" t="s">
        <v>581</v>
      </c>
      <c r="AU89">
        <v>2022</v>
      </c>
      <c r="AV89">
        <v>34</v>
      </c>
      <c r="AW89">
        <v>2</v>
      </c>
      <c r="AX89" t="s">
        <v>74</v>
      </c>
      <c r="AY89" t="s">
        <v>74</v>
      </c>
      <c r="AZ89" t="s">
        <v>74</v>
      </c>
      <c r="BA89" t="s">
        <v>74</v>
      </c>
      <c r="BB89">
        <v>864</v>
      </c>
      <c r="BC89">
        <v>872</v>
      </c>
      <c r="BD89" t="s">
        <v>74</v>
      </c>
      <c r="BE89" t="s">
        <v>1981</v>
      </c>
      <c r="BF89" t="str">
        <f>HYPERLINK("http://dx.doi.org/10.1021/acs.chemmater.1c04037","http://dx.doi.org/10.1021/acs.chemmater.1c04037")</f>
        <v>http://dx.doi.org/10.1021/acs.chemmater.1c04037</v>
      </c>
      <c r="BG89" t="s">
        <v>74</v>
      </c>
      <c r="BH89" t="s">
        <v>385</v>
      </c>
      <c r="BI89">
        <v>9</v>
      </c>
      <c r="BJ89" t="s">
        <v>558</v>
      </c>
      <c r="BK89" t="s">
        <v>100</v>
      </c>
      <c r="BL89" t="s">
        <v>387</v>
      </c>
      <c r="BM89" t="s">
        <v>1982</v>
      </c>
      <c r="BN89" t="s">
        <v>74</v>
      </c>
      <c r="BO89" t="s">
        <v>74</v>
      </c>
      <c r="BP89" t="s">
        <v>74</v>
      </c>
      <c r="BQ89" t="s">
        <v>74</v>
      </c>
      <c r="BR89" t="s">
        <v>104</v>
      </c>
      <c r="BS89" t="s">
        <v>1983</v>
      </c>
      <c r="BT89" t="str">
        <f>HYPERLINK("https%3A%2F%2Fwww.webofscience.com%2Fwos%2Fwoscc%2Ffull-record%2FWOS:000743543000001","View Full Record in Web of Science")</f>
        <v>View Full Record in Web of Science</v>
      </c>
    </row>
    <row r="90" spans="1:72" x14ac:dyDescent="0.25">
      <c r="A90" t="s">
        <v>1984</v>
      </c>
      <c r="B90" t="s">
        <v>1985</v>
      </c>
      <c r="C90" t="s">
        <v>74</v>
      </c>
      <c r="D90" t="s">
        <v>74</v>
      </c>
      <c r="E90" t="s">
        <v>1986</v>
      </c>
      <c r="F90" t="s">
        <v>1987</v>
      </c>
      <c r="G90" t="s">
        <v>74</v>
      </c>
      <c r="H90" t="s">
        <v>74</v>
      </c>
      <c r="I90" t="s">
        <v>1988</v>
      </c>
      <c r="J90" t="s">
        <v>1989</v>
      </c>
      <c r="K90" t="s">
        <v>74</v>
      </c>
      <c r="L90" t="s">
        <v>74</v>
      </c>
      <c r="M90" t="s">
        <v>78</v>
      </c>
      <c r="N90" t="s">
        <v>1990</v>
      </c>
      <c r="O90" t="s">
        <v>1991</v>
      </c>
      <c r="P90" t="s">
        <v>1992</v>
      </c>
      <c r="Q90" t="s">
        <v>1993</v>
      </c>
      <c r="R90" t="s">
        <v>1994</v>
      </c>
      <c r="S90" t="s">
        <v>74</v>
      </c>
      <c r="T90" t="s">
        <v>1995</v>
      </c>
      <c r="U90" t="s">
        <v>74</v>
      </c>
      <c r="V90" t="s">
        <v>1996</v>
      </c>
      <c r="W90" t="s">
        <v>1997</v>
      </c>
      <c r="X90" t="s">
        <v>74</v>
      </c>
      <c r="Y90" t="s">
        <v>1998</v>
      </c>
      <c r="Z90" t="s">
        <v>1999</v>
      </c>
      <c r="AA90" t="s">
        <v>74</v>
      </c>
      <c r="AB90" t="s">
        <v>2000</v>
      </c>
      <c r="AC90" t="s">
        <v>2001</v>
      </c>
      <c r="AD90" t="s">
        <v>2002</v>
      </c>
      <c r="AE90" t="s">
        <v>2003</v>
      </c>
      <c r="AF90" t="s">
        <v>74</v>
      </c>
      <c r="AG90">
        <v>16</v>
      </c>
      <c r="AH90">
        <v>1</v>
      </c>
      <c r="AI90">
        <v>1</v>
      </c>
      <c r="AJ90">
        <v>1</v>
      </c>
      <c r="AK90">
        <v>11</v>
      </c>
      <c r="AL90" t="s">
        <v>1986</v>
      </c>
      <c r="AM90" t="s">
        <v>1446</v>
      </c>
      <c r="AN90" t="s">
        <v>2004</v>
      </c>
      <c r="AO90" t="s">
        <v>74</v>
      </c>
      <c r="AP90" t="s">
        <v>74</v>
      </c>
      <c r="AQ90" t="s">
        <v>2005</v>
      </c>
      <c r="AR90" t="s">
        <v>74</v>
      </c>
      <c r="AS90" t="s">
        <v>74</v>
      </c>
      <c r="AT90" t="s">
        <v>74</v>
      </c>
      <c r="AU90">
        <v>2022</v>
      </c>
      <c r="AV90" t="s">
        <v>74</v>
      </c>
      <c r="AW90" t="s">
        <v>74</v>
      </c>
      <c r="AX90" t="s">
        <v>74</v>
      </c>
      <c r="AY90" t="s">
        <v>74</v>
      </c>
      <c r="AZ90" t="s">
        <v>74</v>
      </c>
      <c r="BA90" t="s">
        <v>74</v>
      </c>
      <c r="BB90" t="s">
        <v>74</v>
      </c>
      <c r="BC90" t="s">
        <v>74</v>
      </c>
      <c r="BD90" t="s">
        <v>74</v>
      </c>
      <c r="BE90" t="s">
        <v>2006</v>
      </c>
      <c r="BF90" t="str">
        <f>HYPERLINK("http://dx.doi.org/10.1109/FLEPS53764.2022.9781541","http://dx.doi.org/10.1109/FLEPS53764.2022.9781541")</f>
        <v>http://dx.doi.org/10.1109/FLEPS53764.2022.9781541</v>
      </c>
      <c r="BG90" t="s">
        <v>74</v>
      </c>
      <c r="BH90" t="s">
        <v>74</v>
      </c>
      <c r="BI90">
        <v>4</v>
      </c>
      <c r="BJ90" t="s">
        <v>2007</v>
      </c>
      <c r="BK90" t="s">
        <v>2008</v>
      </c>
      <c r="BL90" t="s">
        <v>2009</v>
      </c>
      <c r="BM90" t="s">
        <v>2010</v>
      </c>
      <c r="BN90" t="s">
        <v>74</v>
      </c>
      <c r="BO90" t="s">
        <v>74</v>
      </c>
      <c r="BP90" t="s">
        <v>74</v>
      </c>
      <c r="BQ90" t="s">
        <v>74</v>
      </c>
      <c r="BR90" t="s">
        <v>104</v>
      </c>
      <c r="BS90" t="s">
        <v>2011</v>
      </c>
      <c r="BT90" t="str">
        <f>HYPERLINK("https%3A%2F%2Fwww.webofscience.com%2Fwos%2Fwoscc%2Ffull-record%2FWOS:000934102100060","View Full Record in Web of Science")</f>
        <v>View Full Record in Web of Science</v>
      </c>
    </row>
    <row r="91" spans="1:72" x14ac:dyDescent="0.25">
      <c r="A91" t="s">
        <v>1984</v>
      </c>
      <c r="B91" t="s">
        <v>2012</v>
      </c>
      <c r="C91" t="s">
        <v>74</v>
      </c>
      <c r="D91" t="s">
        <v>2013</v>
      </c>
      <c r="E91" t="s">
        <v>74</v>
      </c>
      <c r="F91" t="s">
        <v>2014</v>
      </c>
      <c r="G91" t="s">
        <v>74</v>
      </c>
      <c r="H91" t="s">
        <v>74</v>
      </c>
      <c r="I91" t="s">
        <v>2015</v>
      </c>
      <c r="J91" t="s">
        <v>2016</v>
      </c>
      <c r="K91" t="s">
        <v>2017</v>
      </c>
      <c r="L91" t="s">
        <v>74</v>
      </c>
      <c r="M91" t="s">
        <v>78</v>
      </c>
      <c r="N91" t="s">
        <v>1990</v>
      </c>
      <c r="O91" t="s">
        <v>2018</v>
      </c>
      <c r="P91" t="s">
        <v>2019</v>
      </c>
      <c r="Q91" t="s">
        <v>2020</v>
      </c>
      <c r="R91" t="s">
        <v>2021</v>
      </c>
      <c r="S91" t="s">
        <v>74</v>
      </c>
      <c r="T91" t="s">
        <v>2022</v>
      </c>
      <c r="U91" t="s">
        <v>1555</v>
      </c>
      <c r="V91" t="s">
        <v>2023</v>
      </c>
      <c r="W91" t="s">
        <v>2024</v>
      </c>
      <c r="X91" t="s">
        <v>1558</v>
      </c>
      <c r="Y91" t="s">
        <v>2025</v>
      </c>
      <c r="Z91" t="s">
        <v>2026</v>
      </c>
      <c r="AA91" t="s">
        <v>74</v>
      </c>
      <c r="AB91" t="s">
        <v>2000</v>
      </c>
      <c r="AC91" t="s">
        <v>2027</v>
      </c>
      <c r="AD91" t="s">
        <v>2028</v>
      </c>
      <c r="AE91" t="s">
        <v>2029</v>
      </c>
      <c r="AF91" t="s">
        <v>74</v>
      </c>
      <c r="AG91">
        <v>37</v>
      </c>
      <c r="AH91">
        <v>0</v>
      </c>
      <c r="AI91">
        <v>0</v>
      </c>
      <c r="AJ91">
        <v>5</v>
      </c>
      <c r="AK91">
        <v>21</v>
      </c>
      <c r="AL91" t="s">
        <v>2030</v>
      </c>
      <c r="AM91" t="s">
        <v>2031</v>
      </c>
      <c r="AN91" t="s">
        <v>2032</v>
      </c>
      <c r="AO91" t="s">
        <v>2033</v>
      </c>
      <c r="AP91" t="s">
        <v>2034</v>
      </c>
      <c r="AQ91" t="s">
        <v>2035</v>
      </c>
      <c r="AR91" t="s">
        <v>2036</v>
      </c>
      <c r="AS91" t="s">
        <v>74</v>
      </c>
      <c r="AT91" t="s">
        <v>74</v>
      </c>
      <c r="AU91">
        <v>2022</v>
      </c>
      <c r="AV91">
        <v>12210</v>
      </c>
      <c r="AW91" t="s">
        <v>74</v>
      </c>
      <c r="AX91" t="s">
        <v>74</v>
      </c>
      <c r="AY91" t="s">
        <v>74</v>
      </c>
      <c r="AZ91" t="s">
        <v>74</v>
      </c>
      <c r="BA91" t="s">
        <v>74</v>
      </c>
      <c r="BB91" t="s">
        <v>74</v>
      </c>
      <c r="BC91" t="s">
        <v>74</v>
      </c>
      <c r="BD91">
        <v>1221005</v>
      </c>
      <c r="BE91" t="s">
        <v>2037</v>
      </c>
      <c r="BF91" t="str">
        <f>HYPERLINK("http://dx.doi.org/10.1117/12.2633291","http://dx.doi.org/10.1117/12.2633291")</f>
        <v>http://dx.doi.org/10.1117/12.2633291</v>
      </c>
      <c r="BG91" t="s">
        <v>74</v>
      </c>
      <c r="BH91" t="s">
        <v>74</v>
      </c>
      <c r="BI91">
        <v>7</v>
      </c>
      <c r="BJ91" t="s">
        <v>2038</v>
      </c>
      <c r="BK91" t="s">
        <v>2008</v>
      </c>
      <c r="BL91" t="s">
        <v>1312</v>
      </c>
      <c r="BM91" t="s">
        <v>2039</v>
      </c>
      <c r="BN91" t="s">
        <v>74</v>
      </c>
      <c r="BO91" t="s">
        <v>74</v>
      </c>
      <c r="BP91" t="s">
        <v>74</v>
      </c>
      <c r="BQ91" t="s">
        <v>74</v>
      </c>
      <c r="BR91" t="s">
        <v>104</v>
      </c>
      <c r="BS91" t="s">
        <v>2040</v>
      </c>
      <c r="BT91" t="str">
        <f>HYPERLINK("https%3A%2F%2Fwww.webofscience.com%2Fwos%2Fwoscc%2Ffull-record%2FWOS:000869647000004","View Full Record in Web of Science")</f>
        <v>View Full Record in Web of Science</v>
      </c>
    </row>
    <row r="92" spans="1:72" x14ac:dyDescent="0.25">
      <c r="A92" t="s">
        <v>1984</v>
      </c>
      <c r="B92" t="s">
        <v>2041</v>
      </c>
      <c r="C92" t="s">
        <v>74</v>
      </c>
      <c r="D92" t="s">
        <v>74</v>
      </c>
      <c r="E92" t="s">
        <v>1986</v>
      </c>
      <c r="F92" t="s">
        <v>2042</v>
      </c>
      <c r="G92" t="s">
        <v>74</v>
      </c>
      <c r="H92" t="s">
        <v>74</v>
      </c>
      <c r="I92" t="s">
        <v>2043</v>
      </c>
      <c r="J92" t="s">
        <v>2044</v>
      </c>
      <c r="K92" t="s">
        <v>74</v>
      </c>
      <c r="L92" t="s">
        <v>74</v>
      </c>
      <c r="M92" t="s">
        <v>78</v>
      </c>
      <c r="N92" t="s">
        <v>1990</v>
      </c>
      <c r="O92" t="s">
        <v>2045</v>
      </c>
      <c r="P92" t="s">
        <v>2046</v>
      </c>
      <c r="Q92" t="s">
        <v>2047</v>
      </c>
      <c r="R92" t="s">
        <v>2048</v>
      </c>
      <c r="S92" t="s">
        <v>74</v>
      </c>
      <c r="T92" t="s">
        <v>2049</v>
      </c>
      <c r="U92" t="s">
        <v>74</v>
      </c>
      <c r="V92" t="s">
        <v>2050</v>
      </c>
      <c r="W92" t="s">
        <v>2051</v>
      </c>
      <c r="X92" t="s">
        <v>2052</v>
      </c>
      <c r="Y92" t="s">
        <v>2053</v>
      </c>
      <c r="Z92" t="s">
        <v>2054</v>
      </c>
      <c r="AA92" t="s">
        <v>2055</v>
      </c>
      <c r="AB92" t="s">
        <v>2056</v>
      </c>
      <c r="AC92" t="s">
        <v>2057</v>
      </c>
      <c r="AD92" t="s">
        <v>2028</v>
      </c>
      <c r="AE92" t="s">
        <v>2058</v>
      </c>
      <c r="AF92" t="s">
        <v>74</v>
      </c>
      <c r="AG92">
        <v>0</v>
      </c>
      <c r="AH92">
        <v>1</v>
      </c>
      <c r="AI92">
        <v>1</v>
      </c>
      <c r="AJ92">
        <v>0</v>
      </c>
      <c r="AK92">
        <v>3</v>
      </c>
      <c r="AL92" t="s">
        <v>1986</v>
      </c>
      <c r="AM92" t="s">
        <v>1446</v>
      </c>
      <c r="AN92" t="s">
        <v>2004</v>
      </c>
      <c r="AO92" t="s">
        <v>74</v>
      </c>
      <c r="AP92" t="s">
        <v>74</v>
      </c>
      <c r="AQ92" t="s">
        <v>2059</v>
      </c>
      <c r="AR92" t="s">
        <v>74</v>
      </c>
      <c r="AS92" t="s">
        <v>74</v>
      </c>
      <c r="AT92" t="s">
        <v>74</v>
      </c>
      <c r="AU92">
        <v>2022</v>
      </c>
      <c r="AV92" t="s">
        <v>74</v>
      </c>
      <c r="AW92" t="s">
        <v>74</v>
      </c>
      <c r="AX92" t="s">
        <v>74</v>
      </c>
      <c r="AY92" t="s">
        <v>74</v>
      </c>
      <c r="AZ92" t="s">
        <v>74</v>
      </c>
      <c r="BA92" t="s">
        <v>74</v>
      </c>
      <c r="BB92" t="s">
        <v>74</v>
      </c>
      <c r="BC92" t="s">
        <v>74</v>
      </c>
      <c r="BD92" t="s">
        <v>74</v>
      </c>
      <c r="BE92" t="s">
        <v>2060</v>
      </c>
      <c r="BF92" t="str">
        <f>HYPERLINK("http://dx.doi.org/10.1109/LAEDC54796.2022.9908245","http://dx.doi.org/10.1109/LAEDC54796.2022.9908245")</f>
        <v>http://dx.doi.org/10.1109/LAEDC54796.2022.9908245</v>
      </c>
      <c r="BG92" t="s">
        <v>74</v>
      </c>
      <c r="BH92" t="s">
        <v>74</v>
      </c>
      <c r="BI92">
        <v>4</v>
      </c>
      <c r="BJ92" t="s">
        <v>1311</v>
      </c>
      <c r="BK92" t="s">
        <v>2008</v>
      </c>
      <c r="BL92" t="s">
        <v>1312</v>
      </c>
      <c r="BM92" t="s">
        <v>2061</v>
      </c>
      <c r="BN92" t="s">
        <v>74</v>
      </c>
      <c r="BO92" t="s">
        <v>74</v>
      </c>
      <c r="BP92" t="s">
        <v>74</v>
      </c>
      <c r="BQ92" t="s">
        <v>74</v>
      </c>
      <c r="BR92" t="s">
        <v>104</v>
      </c>
      <c r="BS92" t="s">
        <v>2062</v>
      </c>
      <c r="BT92" t="str">
        <f>HYPERLINK("https%3A%2F%2Fwww.webofscience.com%2Fwos%2Fwoscc%2Ffull-record%2FWOS:000925270200079","View Full Record in Web of Science")</f>
        <v>View Full Record in Web of Science</v>
      </c>
    </row>
    <row r="93" spans="1:72" x14ac:dyDescent="0.25">
      <c r="A93" t="s">
        <v>72</v>
      </c>
      <c r="B93" t="s">
        <v>2063</v>
      </c>
      <c r="C93" t="s">
        <v>74</v>
      </c>
      <c r="D93" t="s">
        <v>74</v>
      </c>
      <c r="E93" t="s">
        <v>74</v>
      </c>
      <c r="F93" t="s">
        <v>2064</v>
      </c>
      <c r="G93" t="s">
        <v>74</v>
      </c>
      <c r="H93" t="s">
        <v>74</v>
      </c>
      <c r="I93" t="s">
        <v>2065</v>
      </c>
      <c r="J93" t="s">
        <v>2066</v>
      </c>
      <c r="K93" t="s">
        <v>74</v>
      </c>
      <c r="L93" t="s">
        <v>74</v>
      </c>
      <c r="M93" t="s">
        <v>78</v>
      </c>
      <c r="N93" t="s">
        <v>79</v>
      </c>
      <c r="O93" t="s">
        <v>74</v>
      </c>
      <c r="P93" t="s">
        <v>74</v>
      </c>
      <c r="Q93" t="s">
        <v>74</v>
      </c>
      <c r="R93" t="s">
        <v>74</v>
      </c>
      <c r="S93" t="s">
        <v>74</v>
      </c>
      <c r="T93" t="s">
        <v>2067</v>
      </c>
      <c r="U93" t="s">
        <v>2068</v>
      </c>
      <c r="V93" t="s">
        <v>2069</v>
      </c>
      <c r="W93" t="s">
        <v>2070</v>
      </c>
      <c r="X93" t="s">
        <v>2071</v>
      </c>
      <c r="Y93" t="s">
        <v>2072</v>
      </c>
      <c r="Z93" t="s">
        <v>2073</v>
      </c>
      <c r="AA93" t="s">
        <v>2074</v>
      </c>
      <c r="AB93" t="s">
        <v>2075</v>
      </c>
      <c r="AC93" t="s">
        <v>2076</v>
      </c>
      <c r="AD93" t="s">
        <v>2077</v>
      </c>
      <c r="AE93" t="s">
        <v>2078</v>
      </c>
      <c r="AF93" t="s">
        <v>74</v>
      </c>
      <c r="AG93">
        <v>68</v>
      </c>
      <c r="AH93">
        <v>40</v>
      </c>
      <c r="AI93">
        <v>42</v>
      </c>
      <c r="AJ93">
        <v>20</v>
      </c>
      <c r="AK93">
        <v>155</v>
      </c>
      <c r="AL93" t="s">
        <v>2079</v>
      </c>
      <c r="AM93" t="s">
        <v>263</v>
      </c>
      <c r="AN93" t="s">
        <v>2080</v>
      </c>
      <c r="AO93" t="s">
        <v>2081</v>
      </c>
      <c r="AP93" t="s">
        <v>2082</v>
      </c>
      <c r="AQ93" t="s">
        <v>74</v>
      </c>
      <c r="AR93" t="s">
        <v>2083</v>
      </c>
      <c r="AS93" t="s">
        <v>2084</v>
      </c>
      <c r="AT93" t="s">
        <v>2085</v>
      </c>
      <c r="AU93">
        <v>2021</v>
      </c>
      <c r="AV93">
        <v>118</v>
      </c>
      <c r="AW93">
        <v>44</v>
      </c>
      <c r="AX93" t="s">
        <v>74</v>
      </c>
      <c r="AY93" t="s">
        <v>74</v>
      </c>
      <c r="AZ93" t="s">
        <v>74</v>
      </c>
      <c r="BA93" t="s">
        <v>74</v>
      </c>
      <c r="BB93" t="s">
        <v>74</v>
      </c>
      <c r="BC93" t="s">
        <v>74</v>
      </c>
      <c r="BD93" t="s">
        <v>2086</v>
      </c>
      <c r="BE93" t="s">
        <v>2087</v>
      </c>
      <c r="BF93" t="str">
        <f>HYPERLINK("http://dx.doi.org/10.1073/pnas.2111790118","http://dx.doi.org/10.1073/pnas.2111790118")</f>
        <v>http://dx.doi.org/10.1073/pnas.2111790118</v>
      </c>
      <c r="BG93" t="s">
        <v>74</v>
      </c>
      <c r="BH93" t="s">
        <v>74</v>
      </c>
      <c r="BI93">
        <v>8</v>
      </c>
      <c r="BJ93" t="s">
        <v>99</v>
      </c>
      <c r="BK93" t="s">
        <v>100</v>
      </c>
      <c r="BL93" t="s">
        <v>101</v>
      </c>
      <c r="BM93" t="s">
        <v>2088</v>
      </c>
      <c r="BN93">
        <v>34716274</v>
      </c>
      <c r="BO93" t="s">
        <v>605</v>
      </c>
      <c r="BP93" t="s">
        <v>74</v>
      </c>
      <c r="BQ93" t="s">
        <v>74</v>
      </c>
      <c r="BR93" t="s">
        <v>104</v>
      </c>
      <c r="BS93" t="s">
        <v>2089</v>
      </c>
      <c r="BT93" t="str">
        <f>HYPERLINK("https%3A%2F%2Fwww.webofscience.com%2Fwos%2Fwoscc%2Ffull-record%2FWOS:000720890900019","View Full Record in Web of Science")</f>
        <v>View Full Record in Web of Science</v>
      </c>
    </row>
    <row r="94" spans="1:72" x14ac:dyDescent="0.25">
      <c r="A94" t="s">
        <v>72</v>
      </c>
      <c r="B94" t="s">
        <v>2090</v>
      </c>
      <c r="C94" t="s">
        <v>74</v>
      </c>
      <c r="D94" t="s">
        <v>74</v>
      </c>
      <c r="E94" t="s">
        <v>74</v>
      </c>
      <c r="F94" t="s">
        <v>2091</v>
      </c>
      <c r="G94" t="s">
        <v>74</v>
      </c>
      <c r="H94" t="s">
        <v>74</v>
      </c>
      <c r="I94" t="s">
        <v>2092</v>
      </c>
      <c r="J94" t="s">
        <v>168</v>
      </c>
      <c r="K94" t="s">
        <v>74</v>
      </c>
      <c r="L94" t="s">
        <v>74</v>
      </c>
      <c r="M94" t="s">
        <v>78</v>
      </c>
      <c r="N94" t="s">
        <v>79</v>
      </c>
      <c r="O94" t="s">
        <v>74</v>
      </c>
      <c r="P94" t="s">
        <v>74</v>
      </c>
      <c r="Q94" t="s">
        <v>74</v>
      </c>
      <c r="R94" t="s">
        <v>74</v>
      </c>
      <c r="S94" t="s">
        <v>74</v>
      </c>
      <c r="T94" t="s">
        <v>2093</v>
      </c>
      <c r="U94" t="s">
        <v>2094</v>
      </c>
      <c r="V94" t="s">
        <v>2095</v>
      </c>
      <c r="W94" t="s">
        <v>2096</v>
      </c>
      <c r="X94" t="s">
        <v>2097</v>
      </c>
      <c r="Y94" t="s">
        <v>2098</v>
      </c>
      <c r="Z94" t="s">
        <v>2099</v>
      </c>
      <c r="AA94" t="s">
        <v>2100</v>
      </c>
      <c r="AB94" t="s">
        <v>2101</v>
      </c>
      <c r="AC94" t="s">
        <v>2102</v>
      </c>
      <c r="AD94" t="s">
        <v>2103</v>
      </c>
      <c r="AE94" t="s">
        <v>2104</v>
      </c>
      <c r="AF94" t="s">
        <v>74</v>
      </c>
      <c r="AG94">
        <v>52</v>
      </c>
      <c r="AH94">
        <v>25</v>
      </c>
      <c r="AI94">
        <v>25</v>
      </c>
      <c r="AJ94">
        <v>12</v>
      </c>
      <c r="AK94">
        <v>114</v>
      </c>
      <c r="AL94" t="s">
        <v>182</v>
      </c>
      <c r="AM94" t="s">
        <v>183</v>
      </c>
      <c r="AN94" t="s">
        <v>184</v>
      </c>
      <c r="AO94" t="s">
        <v>74</v>
      </c>
      <c r="AP94" t="s">
        <v>185</v>
      </c>
      <c r="AQ94" t="s">
        <v>74</v>
      </c>
      <c r="AR94" t="s">
        <v>186</v>
      </c>
      <c r="AS94" t="s">
        <v>187</v>
      </c>
      <c r="AT94" t="s">
        <v>1056</v>
      </c>
      <c r="AU94">
        <v>2021</v>
      </c>
      <c r="AV94">
        <v>8</v>
      </c>
      <c r="AW94">
        <v>24</v>
      </c>
      <c r="AX94" t="s">
        <v>74</v>
      </c>
      <c r="AY94" t="s">
        <v>74</v>
      </c>
      <c r="AZ94" t="s">
        <v>74</v>
      </c>
      <c r="BA94" t="s">
        <v>74</v>
      </c>
      <c r="BB94" t="s">
        <v>74</v>
      </c>
      <c r="BC94" t="s">
        <v>74</v>
      </c>
      <c r="BD94">
        <v>2102973</v>
      </c>
      <c r="BE94" t="s">
        <v>2105</v>
      </c>
      <c r="BF94" t="str">
        <f>HYPERLINK("http://dx.doi.org/10.1002/advs.202102973","http://dx.doi.org/10.1002/advs.202102973")</f>
        <v>http://dx.doi.org/10.1002/advs.202102973</v>
      </c>
      <c r="BG94" t="s">
        <v>74</v>
      </c>
      <c r="BH94" t="s">
        <v>2106</v>
      </c>
      <c r="BI94">
        <v>9</v>
      </c>
      <c r="BJ94" t="s">
        <v>192</v>
      </c>
      <c r="BK94" t="s">
        <v>100</v>
      </c>
      <c r="BL94" t="s">
        <v>193</v>
      </c>
      <c r="BM94" t="s">
        <v>2107</v>
      </c>
      <c r="BN94">
        <v>34716682</v>
      </c>
      <c r="BO94" t="s">
        <v>2108</v>
      </c>
      <c r="BP94" t="s">
        <v>74</v>
      </c>
      <c r="BQ94" t="s">
        <v>74</v>
      </c>
      <c r="BR94" t="s">
        <v>104</v>
      </c>
      <c r="BS94" t="s">
        <v>2109</v>
      </c>
      <c r="BT94" t="str">
        <f>HYPERLINK("https%3A%2F%2Fwww.webofscience.com%2Fwos%2Fwoscc%2Ffull-record%2FWOS:000712583600001","View Full Record in Web of Science")</f>
        <v>View Full Record in Web of Science</v>
      </c>
    </row>
    <row r="95" spans="1:72" x14ac:dyDescent="0.25">
      <c r="A95" t="s">
        <v>72</v>
      </c>
      <c r="B95" t="s">
        <v>2110</v>
      </c>
      <c r="C95" t="s">
        <v>74</v>
      </c>
      <c r="D95" t="s">
        <v>74</v>
      </c>
      <c r="E95" t="s">
        <v>74</v>
      </c>
      <c r="F95" t="s">
        <v>2111</v>
      </c>
      <c r="G95" t="s">
        <v>74</v>
      </c>
      <c r="H95" t="s">
        <v>74</v>
      </c>
      <c r="I95" t="s">
        <v>2112</v>
      </c>
      <c r="J95" t="s">
        <v>2113</v>
      </c>
      <c r="K95" t="s">
        <v>74</v>
      </c>
      <c r="L95" t="s">
        <v>74</v>
      </c>
      <c r="M95" t="s">
        <v>78</v>
      </c>
      <c r="N95" t="s">
        <v>169</v>
      </c>
      <c r="O95" t="s">
        <v>74</v>
      </c>
      <c r="P95" t="s">
        <v>74</v>
      </c>
      <c r="Q95" t="s">
        <v>74</v>
      </c>
      <c r="R95" t="s">
        <v>74</v>
      </c>
      <c r="S95" t="s">
        <v>74</v>
      </c>
      <c r="T95" t="s">
        <v>2114</v>
      </c>
      <c r="U95" t="s">
        <v>2115</v>
      </c>
      <c r="V95" t="s">
        <v>2116</v>
      </c>
      <c r="W95" t="s">
        <v>2117</v>
      </c>
      <c r="X95" t="s">
        <v>1111</v>
      </c>
      <c r="Y95" t="s">
        <v>2118</v>
      </c>
      <c r="Z95" t="s">
        <v>2119</v>
      </c>
      <c r="AA95" t="s">
        <v>2120</v>
      </c>
      <c r="AB95" t="s">
        <v>2121</v>
      </c>
      <c r="AC95" t="s">
        <v>2122</v>
      </c>
      <c r="AD95" t="s">
        <v>2123</v>
      </c>
      <c r="AE95" t="s">
        <v>2124</v>
      </c>
      <c r="AF95" t="s">
        <v>74</v>
      </c>
      <c r="AG95">
        <v>68</v>
      </c>
      <c r="AH95">
        <v>7</v>
      </c>
      <c r="AI95">
        <v>7</v>
      </c>
      <c r="AJ95">
        <v>39</v>
      </c>
      <c r="AK95">
        <v>284</v>
      </c>
      <c r="AL95" t="s">
        <v>2125</v>
      </c>
      <c r="AM95" t="s">
        <v>1585</v>
      </c>
      <c r="AN95" t="s">
        <v>2126</v>
      </c>
      <c r="AO95" t="s">
        <v>2127</v>
      </c>
      <c r="AP95" t="s">
        <v>2128</v>
      </c>
      <c r="AQ95" t="s">
        <v>74</v>
      </c>
      <c r="AR95" t="s">
        <v>2129</v>
      </c>
      <c r="AS95" t="s">
        <v>2130</v>
      </c>
      <c r="AT95" t="s">
        <v>357</v>
      </c>
      <c r="AU95">
        <v>2021</v>
      </c>
      <c r="AV95">
        <v>37</v>
      </c>
      <c r="AW95">
        <v>5</v>
      </c>
      <c r="AX95" t="s">
        <v>74</v>
      </c>
      <c r="AY95" t="s">
        <v>74</v>
      </c>
      <c r="AZ95" t="s">
        <v>189</v>
      </c>
      <c r="BA95" t="s">
        <v>74</v>
      </c>
      <c r="BB95">
        <v>975</v>
      </c>
      <c r="BC95">
        <v>988</v>
      </c>
      <c r="BD95" t="s">
        <v>74</v>
      </c>
      <c r="BE95" t="s">
        <v>2131</v>
      </c>
      <c r="BF95" t="str">
        <f>HYPERLINK("http://dx.doi.org/10.1007/s40242-021-1306-0","http://dx.doi.org/10.1007/s40242-021-1306-0")</f>
        <v>http://dx.doi.org/10.1007/s40242-021-1306-0</v>
      </c>
      <c r="BG95" t="s">
        <v>74</v>
      </c>
      <c r="BH95" t="s">
        <v>2132</v>
      </c>
      <c r="BI95">
        <v>14</v>
      </c>
      <c r="BJ95" t="s">
        <v>583</v>
      </c>
      <c r="BK95" t="s">
        <v>100</v>
      </c>
      <c r="BL95" t="s">
        <v>584</v>
      </c>
      <c r="BM95" t="s">
        <v>2133</v>
      </c>
      <c r="BN95" t="s">
        <v>74</v>
      </c>
      <c r="BO95" t="s">
        <v>74</v>
      </c>
      <c r="BP95" t="s">
        <v>74</v>
      </c>
      <c r="BQ95" t="s">
        <v>74</v>
      </c>
      <c r="BR95" t="s">
        <v>104</v>
      </c>
      <c r="BS95" t="s">
        <v>2134</v>
      </c>
      <c r="BT95" t="str">
        <f>HYPERLINK("https%3A%2F%2Fwww.webofscience.com%2Fwos%2Fwoscc%2Ffull-record%2FWOS:000698051700003","View Full Record in Web of Science")</f>
        <v>View Full Record in Web of Science</v>
      </c>
    </row>
    <row r="96" spans="1:72" x14ac:dyDescent="0.25">
      <c r="A96" t="s">
        <v>72</v>
      </c>
      <c r="B96" t="s">
        <v>2135</v>
      </c>
      <c r="C96" t="s">
        <v>74</v>
      </c>
      <c r="D96" t="s">
        <v>74</v>
      </c>
      <c r="E96" t="s">
        <v>74</v>
      </c>
      <c r="F96" t="s">
        <v>2136</v>
      </c>
      <c r="G96" t="s">
        <v>74</v>
      </c>
      <c r="H96" t="s">
        <v>74</v>
      </c>
      <c r="I96" t="s">
        <v>2137</v>
      </c>
      <c r="J96" t="s">
        <v>2138</v>
      </c>
      <c r="K96" t="s">
        <v>74</v>
      </c>
      <c r="L96" t="s">
        <v>74</v>
      </c>
      <c r="M96" t="s">
        <v>78</v>
      </c>
      <c r="N96" t="s">
        <v>79</v>
      </c>
      <c r="O96" t="s">
        <v>74</v>
      </c>
      <c r="P96" t="s">
        <v>74</v>
      </c>
      <c r="Q96" t="s">
        <v>74</v>
      </c>
      <c r="R96" t="s">
        <v>74</v>
      </c>
      <c r="S96" t="s">
        <v>74</v>
      </c>
      <c r="T96" t="s">
        <v>2139</v>
      </c>
      <c r="U96" t="s">
        <v>74</v>
      </c>
      <c r="V96" t="s">
        <v>2140</v>
      </c>
      <c r="W96" t="s">
        <v>2141</v>
      </c>
      <c r="X96" t="s">
        <v>2142</v>
      </c>
      <c r="Y96" t="s">
        <v>2143</v>
      </c>
      <c r="Z96" t="s">
        <v>2144</v>
      </c>
      <c r="AA96" t="s">
        <v>2145</v>
      </c>
      <c r="AB96" t="s">
        <v>2146</v>
      </c>
      <c r="AC96" t="s">
        <v>2147</v>
      </c>
      <c r="AD96" t="s">
        <v>2148</v>
      </c>
      <c r="AE96" t="s">
        <v>2149</v>
      </c>
      <c r="AF96" t="s">
        <v>74</v>
      </c>
      <c r="AG96">
        <v>27</v>
      </c>
      <c r="AH96">
        <v>24</v>
      </c>
      <c r="AI96">
        <v>25</v>
      </c>
      <c r="AJ96">
        <v>33</v>
      </c>
      <c r="AK96">
        <v>197</v>
      </c>
      <c r="AL96" t="s">
        <v>150</v>
      </c>
      <c r="AM96" t="s">
        <v>151</v>
      </c>
      <c r="AN96" t="s">
        <v>152</v>
      </c>
      <c r="AO96" t="s">
        <v>2150</v>
      </c>
      <c r="AP96" t="s">
        <v>2151</v>
      </c>
      <c r="AQ96" t="s">
        <v>74</v>
      </c>
      <c r="AR96" t="s">
        <v>2152</v>
      </c>
      <c r="AS96" t="s">
        <v>2153</v>
      </c>
      <c r="AT96" t="s">
        <v>760</v>
      </c>
      <c r="AU96">
        <v>2022</v>
      </c>
      <c r="AV96">
        <v>24</v>
      </c>
      <c r="AW96">
        <v>4</v>
      </c>
      <c r="AX96" t="s">
        <v>74</v>
      </c>
      <c r="AY96" t="s">
        <v>74</v>
      </c>
      <c r="AZ96" t="s">
        <v>74</v>
      </c>
      <c r="BA96" t="s">
        <v>74</v>
      </c>
      <c r="BB96" t="s">
        <v>74</v>
      </c>
      <c r="BC96" t="s">
        <v>74</v>
      </c>
      <c r="BD96">
        <v>2100918</v>
      </c>
      <c r="BE96" t="s">
        <v>2154</v>
      </c>
      <c r="BF96" t="str">
        <f>HYPERLINK("http://dx.doi.org/10.1002/adem.202100918","http://dx.doi.org/10.1002/adem.202100918")</f>
        <v>http://dx.doi.org/10.1002/adem.202100918</v>
      </c>
      <c r="BG96" t="s">
        <v>74</v>
      </c>
      <c r="BH96" t="s">
        <v>2132</v>
      </c>
      <c r="BI96">
        <v>10</v>
      </c>
      <c r="BJ96" t="s">
        <v>129</v>
      </c>
      <c r="BK96" t="s">
        <v>100</v>
      </c>
      <c r="BL96" t="s">
        <v>131</v>
      </c>
      <c r="BM96" t="s">
        <v>2155</v>
      </c>
      <c r="BN96" t="s">
        <v>74</v>
      </c>
      <c r="BO96" t="s">
        <v>74</v>
      </c>
      <c r="BP96" t="s">
        <v>74</v>
      </c>
      <c r="BQ96" t="s">
        <v>74</v>
      </c>
      <c r="BR96" t="s">
        <v>104</v>
      </c>
      <c r="BS96" t="s">
        <v>2156</v>
      </c>
      <c r="BT96" t="str">
        <f>HYPERLINK("https%3A%2F%2Fwww.webofscience.com%2Fwos%2Fwoscc%2Ffull-record%2FWOS:000696388900001","View Full Record in Web of Science")</f>
        <v>View Full Record in Web of Science</v>
      </c>
    </row>
    <row r="97" spans="1:72" x14ac:dyDescent="0.25">
      <c r="A97" t="s">
        <v>72</v>
      </c>
      <c r="B97" t="s">
        <v>2157</v>
      </c>
      <c r="C97" t="s">
        <v>74</v>
      </c>
      <c r="D97" t="s">
        <v>74</v>
      </c>
      <c r="E97" t="s">
        <v>74</v>
      </c>
      <c r="F97" t="s">
        <v>2158</v>
      </c>
      <c r="G97" t="s">
        <v>74</v>
      </c>
      <c r="H97" t="s">
        <v>74</v>
      </c>
      <c r="I97" t="s">
        <v>2159</v>
      </c>
      <c r="J97" t="s">
        <v>341</v>
      </c>
      <c r="K97" t="s">
        <v>74</v>
      </c>
      <c r="L97" t="s">
        <v>74</v>
      </c>
      <c r="M97" t="s">
        <v>78</v>
      </c>
      <c r="N97" t="s">
        <v>79</v>
      </c>
      <c r="O97" t="s">
        <v>74</v>
      </c>
      <c r="P97" t="s">
        <v>74</v>
      </c>
      <c r="Q97" t="s">
        <v>74</v>
      </c>
      <c r="R97" t="s">
        <v>74</v>
      </c>
      <c r="S97" t="s">
        <v>74</v>
      </c>
      <c r="T97" t="s">
        <v>2160</v>
      </c>
      <c r="U97" t="s">
        <v>74</v>
      </c>
      <c r="V97" t="s">
        <v>2161</v>
      </c>
      <c r="W97" t="s">
        <v>2162</v>
      </c>
      <c r="X97" t="s">
        <v>2163</v>
      </c>
      <c r="Y97" t="s">
        <v>2164</v>
      </c>
      <c r="Z97" t="s">
        <v>2165</v>
      </c>
      <c r="AA97" t="s">
        <v>2166</v>
      </c>
      <c r="AB97" t="s">
        <v>2167</v>
      </c>
      <c r="AC97" t="s">
        <v>2168</v>
      </c>
      <c r="AD97" t="s">
        <v>2169</v>
      </c>
      <c r="AE97" t="s">
        <v>2170</v>
      </c>
      <c r="AF97" t="s">
        <v>74</v>
      </c>
      <c r="AG97">
        <v>30</v>
      </c>
      <c r="AH97">
        <v>33</v>
      </c>
      <c r="AI97">
        <v>34</v>
      </c>
      <c r="AJ97">
        <v>5</v>
      </c>
      <c r="AK97">
        <v>64</v>
      </c>
      <c r="AL97" t="s">
        <v>182</v>
      </c>
      <c r="AM97" t="s">
        <v>183</v>
      </c>
      <c r="AN97" t="s">
        <v>184</v>
      </c>
      <c r="AO97" t="s">
        <v>354</v>
      </c>
      <c r="AP97" t="s">
        <v>74</v>
      </c>
      <c r="AQ97" t="s">
        <v>74</v>
      </c>
      <c r="AR97" t="s">
        <v>355</v>
      </c>
      <c r="AS97" t="s">
        <v>356</v>
      </c>
      <c r="AT97" t="s">
        <v>357</v>
      </c>
      <c r="AU97">
        <v>2021</v>
      </c>
      <c r="AV97">
        <v>7</v>
      </c>
      <c r="AW97">
        <v>10</v>
      </c>
      <c r="AX97" t="s">
        <v>74</v>
      </c>
      <c r="AY97" t="s">
        <v>74</v>
      </c>
      <c r="AZ97" t="s">
        <v>74</v>
      </c>
      <c r="BA97" t="s">
        <v>74</v>
      </c>
      <c r="BB97" t="s">
        <v>74</v>
      </c>
      <c r="BC97" t="s">
        <v>74</v>
      </c>
      <c r="BD97">
        <v>2100586</v>
      </c>
      <c r="BE97" t="s">
        <v>2171</v>
      </c>
      <c r="BF97" t="str">
        <f>HYPERLINK("http://dx.doi.org/10.1002/aelm.202100586","http://dx.doi.org/10.1002/aelm.202100586")</f>
        <v>http://dx.doi.org/10.1002/aelm.202100586</v>
      </c>
      <c r="BG97" t="s">
        <v>74</v>
      </c>
      <c r="BH97" t="s">
        <v>359</v>
      </c>
      <c r="BI97">
        <v>8</v>
      </c>
      <c r="BJ97" t="s">
        <v>360</v>
      </c>
      <c r="BK97" t="s">
        <v>100</v>
      </c>
      <c r="BL97" t="s">
        <v>361</v>
      </c>
      <c r="BM97" t="s">
        <v>362</v>
      </c>
      <c r="BN97" t="s">
        <v>74</v>
      </c>
      <c r="BO97" t="s">
        <v>163</v>
      </c>
      <c r="BP97" t="s">
        <v>74</v>
      </c>
      <c r="BQ97" t="s">
        <v>74</v>
      </c>
      <c r="BR97" t="s">
        <v>104</v>
      </c>
      <c r="BS97" t="s">
        <v>2172</v>
      </c>
      <c r="BT97" t="str">
        <f>HYPERLINK("https%3A%2F%2Fwww.webofscience.com%2Fwos%2Fwoscc%2Ffull-record%2FWOS:000679991000001","View Full Record in Web of Science")</f>
        <v>View Full Record in Web of Science</v>
      </c>
    </row>
    <row r="98" spans="1:72" x14ac:dyDescent="0.25">
      <c r="A98" t="s">
        <v>72</v>
      </c>
      <c r="B98" t="s">
        <v>2173</v>
      </c>
      <c r="C98" t="s">
        <v>74</v>
      </c>
      <c r="D98" t="s">
        <v>74</v>
      </c>
      <c r="E98" t="s">
        <v>74</v>
      </c>
      <c r="F98" t="s">
        <v>2174</v>
      </c>
      <c r="G98" t="s">
        <v>74</v>
      </c>
      <c r="H98" t="s">
        <v>74</v>
      </c>
      <c r="I98" t="s">
        <v>2175</v>
      </c>
      <c r="J98" t="s">
        <v>2176</v>
      </c>
      <c r="K98" t="s">
        <v>74</v>
      </c>
      <c r="L98" t="s">
        <v>74</v>
      </c>
      <c r="M98" t="s">
        <v>78</v>
      </c>
      <c r="N98" t="s">
        <v>79</v>
      </c>
      <c r="O98" t="s">
        <v>74</v>
      </c>
      <c r="P98" t="s">
        <v>74</v>
      </c>
      <c r="Q98" t="s">
        <v>74</v>
      </c>
      <c r="R98" t="s">
        <v>74</v>
      </c>
      <c r="S98" t="s">
        <v>74</v>
      </c>
      <c r="T98" t="s">
        <v>2177</v>
      </c>
      <c r="U98" t="s">
        <v>2178</v>
      </c>
      <c r="V98" t="s">
        <v>2179</v>
      </c>
      <c r="W98" t="s">
        <v>2180</v>
      </c>
      <c r="X98" t="s">
        <v>2181</v>
      </c>
      <c r="Y98" t="s">
        <v>230</v>
      </c>
      <c r="Z98" t="s">
        <v>231</v>
      </c>
      <c r="AA98" t="s">
        <v>2182</v>
      </c>
      <c r="AB98" t="s">
        <v>2183</v>
      </c>
      <c r="AC98" t="s">
        <v>2184</v>
      </c>
      <c r="AD98" t="s">
        <v>2185</v>
      </c>
      <c r="AE98" t="s">
        <v>2186</v>
      </c>
      <c r="AF98" t="s">
        <v>74</v>
      </c>
      <c r="AG98">
        <v>129</v>
      </c>
      <c r="AH98">
        <v>75</v>
      </c>
      <c r="AI98">
        <v>79</v>
      </c>
      <c r="AJ98">
        <v>42</v>
      </c>
      <c r="AK98">
        <v>264</v>
      </c>
      <c r="AL98" t="s">
        <v>2187</v>
      </c>
      <c r="AM98" t="s">
        <v>1372</v>
      </c>
      <c r="AN98" t="s">
        <v>2188</v>
      </c>
      <c r="AO98" t="s">
        <v>2189</v>
      </c>
      <c r="AP98" t="s">
        <v>2190</v>
      </c>
      <c r="AQ98" t="s">
        <v>74</v>
      </c>
      <c r="AR98" t="s">
        <v>2191</v>
      </c>
      <c r="AS98" t="s">
        <v>2192</v>
      </c>
      <c r="AT98" t="s">
        <v>2193</v>
      </c>
      <c r="AU98">
        <v>2021</v>
      </c>
      <c r="AV98">
        <v>190</v>
      </c>
      <c r="AW98" t="s">
        <v>74</v>
      </c>
      <c r="AX98" t="s">
        <v>74</v>
      </c>
      <c r="AY98" t="s">
        <v>74</v>
      </c>
      <c r="AZ98" t="s">
        <v>74</v>
      </c>
      <c r="BA98" t="s">
        <v>74</v>
      </c>
      <c r="BB98" t="s">
        <v>74</v>
      </c>
      <c r="BC98" t="s">
        <v>74</v>
      </c>
      <c r="BD98">
        <v>113461</v>
      </c>
      <c r="BE98" t="s">
        <v>2194</v>
      </c>
      <c r="BF98" t="str">
        <f>HYPERLINK("http://dx.doi.org/10.1016/j.bios.2021.113461","http://dx.doi.org/10.1016/j.bios.2021.113461")</f>
        <v>http://dx.doi.org/10.1016/j.bios.2021.113461</v>
      </c>
      <c r="BG98" t="s">
        <v>74</v>
      </c>
      <c r="BH98" t="s">
        <v>2195</v>
      </c>
      <c r="BI98">
        <v>18</v>
      </c>
      <c r="BJ98" t="s">
        <v>2196</v>
      </c>
      <c r="BK98" t="s">
        <v>100</v>
      </c>
      <c r="BL98" t="s">
        <v>2197</v>
      </c>
      <c r="BM98" t="s">
        <v>2198</v>
      </c>
      <c r="BN98">
        <v>34197997</v>
      </c>
      <c r="BO98" t="s">
        <v>74</v>
      </c>
      <c r="BP98" t="s">
        <v>74</v>
      </c>
      <c r="BQ98" t="s">
        <v>74</v>
      </c>
      <c r="BR98" t="s">
        <v>104</v>
      </c>
      <c r="BS98" t="s">
        <v>2199</v>
      </c>
      <c r="BT98" t="str">
        <f>HYPERLINK("https%3A%2F%2Fwww.webofscience.com%2Fwos%2Fwoscc%2Ffull-record%2FWOS:000704123100007","View Full Record in Web of Science")</f>
        <v>View Full Record in Web of Science</v>
      </c>
    </row>
    <row r="99" spans="1:72" x14ac:dyDescent="0.25">
      <c r="A99" t="s">
        <v>72</v>
      </c>
      <c r="B99" t="s">
        <v>2200</v>
      </c>
      <c r="C99" t="s">
        <v>74</v>
      </c>
      <c r="D99" t="s">
        <v>74</v>
      </c>
      <c r="E99" t="s">
        <v>74</v>
      </c>
      <c r="F99" t="s">
        <v>2201</v>
      </c>
      <c r="G99" t="s">
        <v>74</v>
      </c>
      <c r="H99" t="s">
        <v>74</v>
      </c>
      <c r="I99" t="s">
        <v>2202</v>
      </c>
      <c r="J99" t="s">
        <v>1271</v>
      </c>
      <c r="K99" t="s">
        <v>74</v>
      </c>
      <c r="L99" t="s">
        <v>74</v>
      </c>
      <c r="M99" t="s">
        <v>78</v>
      </c>
      <c r="N99" t="s">
        <v>79</v>
      </c>
      <c r="O99" t="s">
        <v>74</v>
      </c>
      <c r="P99" t="s">
        <v>74</v>
      </c>
      <c r="Q99" t="s">
        <v>74</v>
      </c>
      <c r="R99" t="s">
        <v>74</v>
      </c>
      <c r="S99" t="s">
        <v>74</v>
      </c>
      <c r="T99" t="s">
        <v>74</v>
      </c>
      <c r="U99" t="s">
        <v>2203</v>
      </c>
      <c r="V99" t="s">
        <v>2204</v>
      </c>
      <c r="W99" t="s">
        <v>2205</v>
      </c>
      <c r="X99" t="s">
        <v>2206</v>
      </c>
      <c r="Y99" t="s">
        <v>2207</v>
      </c>
      <c r="Z99" t="s">
        <v>2208</v>
      </c>
      <c r="AA99" t="s">
        <v>74</v>
      </c>
      <c r="AB99" t="s">
        <v>2209</v>
      </c>
      <c r="AC99" t="s">
        <v>2210</v>
      </c>
      <c r="AD99" t="s">
        <v>2211</v>
      </c>
      <c r="AE99" t="s">
        <v>2212</v>
      </c>
      <c r="AF99" t="s">
        <v>74</v>
      </c>
      <c r="AG99">
        <v>36</v>
      </c>
      <c r="AH99">
        <v>19</v>
      </c>
      <c r="AI99">
        <v>19</v>
      </c>
      <c r="AJ99">
        <v>28</v>
      </c>
      <c r="AK99">
        <v>159</v>
      </c>
      <c r="AL99" t="s">
        <v>120</v>
      </c>
      <c r="AM99" t="s">
        <v>121</v>
      </c>
      <c r="AN99" t="s">
        <v>122</v>
      </c>
      <c r="AO99" t="s">
        <v>1283</v>
      </c>
      <c r="AP99" t="s">
        <v>1284</v>
      </c>
      <c r="AQ99" t="s">
        <v>74</v>
      </c>
      <c r="AR99" t="s">
        <v>1285</v>
      </c>
      <c r="AS99" t="s">
        <v>1286</v>
      </c>
      <c r="AT99" t="s">
        <v>2213</v>
      </c>
      <c r="AU99">
        <v>2021</v>
      </c>
      <c r="AV99">
        <v>9</v>
      </c>
      <c r="AW99">
        <v>35</v>
      </c>
      <c r="AX99" t="s">
        <v>74</v>
      </c>
      <c r="AY99" t="s">
        <v>74</v>
      </c>
      <c r="AZ99" t="s">
        <v>74</v>
      </c>
      <c r="BA99" t="s">
        <v>74</v>
      </c>
      <c r="BB99">
        <v>11801</v>
      </c>
      <c r="BC99">
        <v>11808</v>
      </c>
      <c r="BD99" t="s">
        <v>74</v>
      </c>
      <c r="BE99" t="s">
        <v>2214</v>
      </c>
      <c r="BF99" t="str">
        <f>HYPERLINK("http://dx.doi.org/10.1039/d1tc02215f","http://dx.doi.org/10.1039/d1tc02215f")</f>
        <v>http://dx.doi.org/10.1039/d1tc02215f</v>
      </c>
      <c r="BG99" t="s">
        <v>74</v>
      </c>
      <c r="BH99" t="s">
        <v>2195</v>
      </c>
      <c r="BI99">
        <v>8</v>
      </c>
      <c r="BJ99" t="s">
        <v>1147</v>
      </c>
      <c r="BK99" t="s">
        <v>100</v>
      </c>
      <c r="BL99" t="s">
        <v>1148</v>
      </c>
      <c r="BM99" t="s">
        <v>2215</v>
      </c>
      <c r="BN99" t="s">
        <v>74</v>
      </c>
      <c r="BO99" t="s">
        <v>74</v>
      </c>
      <c r="BP99" t="s">
        <v>74</v>
      </c>
      <c r="BQ99" t="s">
        <v>74</v>
      </c>
      <c r="BR99" t="s">
        <v>104</v>
      </c>
      <c r="BS99" t="s">
        <v>2216</v>
      </c>
      <c r="BT99" t="str">
        <f>HYPERLINK("https%3A%2F%2Fwww.webofscience.com%2Fwos%2Fwoscc%2Ffull-record%2FWOS:000667704900001","View Full Record in Web of Science")</f>
        <v>View Full Record in Web of Science</v>
      </c>
    </row>
    <row r="100" spans="1:72" x14ac:dyDescent="0.25">
      <c r="A100" t="s">
        <v>72</v>
      </c>
      <c r="B100" t="s">
        <v>2217</v>
      </c>
      <c r="C100" t="s">
        <v>74</v>
      </c>
      <c r="D100" t="s">
        <v>74</v>
      </c>
      <c r="E100" t="s">
        <v>74</v>
      </c>
      <c r="F100" t="s">
        <v>2218</v>
      </c>
      <c r="G100" t="s">
        <v>74</v>
      </c>
      <c r="H100" t="s">
        <v>74</v>
      </c>
      <c r="I100" t="s">
        <v>2219</v>
      </c>
      <c r="J100" t="s">
        <v>1198</v>
      </c>
      <c r="K100" t="s">
        <v>74</v>
      </c>
      <c r="L100" t="s">
        <v>74</v>
      </c>
      <c r="M100" t="s">
        <v>78</v>
      </c>
      <c r="N100" t="s">
        <v>79</v>
      </c>
      <c r="O100" t="s">
        <v>74</v>
      </c>
      <c r="P100" t="s">
        <v>74</v>
      </c>
      <c r="Q100" t="s">
        <v>74</v>
      </c>
      <c r="R100" t="s">
        <v>74</v>
      </c>
      <c r="S100" t="s">
        <v>74</v>
      </c>
      <c r="T100" t="s">
        <v>2220</v>
      </c>
      <c r="U100" t="s">
        <v>2221</v>
      </c>
      <c r="V100" t="s">
        <v>2222</v>
      </c>
      <c r="W100" t="s">
        <v>2223</v>
      </c>
      <c r="X100" t="s">
        <v>2224</v>
      </c>
      <c r="Y100" t="s">
        <v>2225</v>
      </c>
      <c r="Z100" t="s">
        <v>2226</v>
      </c>
      <c r="AA100" t="s">
        <v>2227</v>
      </c>
      <c r="AB100" t="s">
        <v>2228</v>
      </c>
      <c r="AC100" t="s">
        <v>2229</v>
      </c>
      <c r="AD100" t="s">
        <v>2230</v>
      </c>
      <c r="AE100" t="s">
        <v>2231</v>
      </c>
      <c r="AF100" t="s">
        <v>74</v>
      </c>
      <c r="AG100">
        <v>112</v>
      </c>
      <c r="AH100">
        <v>15</v>
      </c>
      <c r="AI100">
        <v>15</v>
      </c>
      <c r="AJ100">
        <v>3</v>
      </c>
      <c r="AK100">
        <v>68</v>
      </c>
      <c r="AL100" t="s">
        <v>467</v>
      </c>
      <c r="AM100" t="s">
        <v>263</v>
      </c>
      <c r="AN100" t="s">
        <v>468</v>
      </c>
      <c r="AO100" t="s">
        <v>74</v>
      </c>
      <c r="AP100" t="s">
        <v>1211</v>
      </c>
      <c r="AQ100" t="s">
        <v>74</v>
      </c>
      <c r="AR100" t="s">
        <v>1212</v>
      </c>
      <c r="AS100" t="s">
        <v>1213</v>
      </c>
      <c r="AT100" t="s">
        <v>1647</v>
      </c>
      <c r="AU100">
        <v>2021</v>
      </c>
      <c r="AV100">
        <v>3</v>
      </c>
      <c r="AW100">
        <v>6</v>
      </c>
      <c r="AX100" t="s">
        <v>74</v>
      </c>
      <c r="AY100" t="s">
        <v>74</v>
      </c>
      <c r="AZ100" t="s">
        <v>74</v>
      </c>
      <c r="BA100" t="s">
        <v>74</v>
      </c>
      <c r="BB100">
        <v>2434</v>
      </c>
      <c r="BC100">
        <v>2448</v>
      </c>
      <c r="BD100" t="s">
        <v>74</v>
      </c>
      <c r="BE100" t="s">
        <v>2232</v>
      </c>
      <c r="BF100" t="str">
        <f>HYPERLINK("http://dx.doi.org/10.1021/acsaelm.1c00312","http://dx.doi.org/10.1021/acsaelm.1c00312")</f>
        <v>http://dx.doi.org/10.1021/acsaelm.1c00312</v>
      </c>
      <c r="BG100" t="s">
        <v>74</v>
      </c>
      <c r="BH100" t="s">
        <v>2195</v>
      </c>
      <c r="BI100">
        <v>15</v>
      </c>
      <c r="BJ100" t="s">
        <v>1217</v>
      </c>
      <c r="BK100" t="s">
        <v>100</v>
      </c>
      <c r="BL100" t="s">
        <v>1218</v>
      </c>
      <c r="BM100" t="s">
        <v>2233</v>
      </c>
      <c r="BN100" t="s">
        <v>74</v>
      </c>
      <c r="BO100" t="s">
        <v>74</v>
      </c>
      <c r="BP100" t="s">
        <v>74</v>
      </c>
      <c r="BQ100" t="s">
        <v>74</v>
      </c>
      <c r="BR100" t="s">
        <v>104</v>
      </c>
      <c r="BS100" t="s">
        <v>2234</v>
      </c>
      <c r="BT100" t="str">
        <f>HYPERLINK("https%3A%2F%2Fwww.webofscience.com%2Fwos%2Fwoscc%2Ffull-record%2FWOS:000665655800002","View Full Record in Web of Science")</f>
        <v>View Full Record in Web of Science</v>
      </c>
    </row>
    <row r="101" spans="1:72" x14ac:dyDescent="0.25">
      <c r="A101" t="s">
        <v>72</v>
      </c>
      <c r="B101" t="s">
        <v>2235</v>
      </c>
      <c r="C101" t="s">
        <v>74</v>
      </c>
      <c r="D101" t="s">
        <v>74</v>
      </c>
      <c r="E101" t="s">
        <v>74</v>
      </c>
      <c r="F101" t="s">
        <v>2236</v>
      </c>
      <c r="G101" t="s">
        <v>74</v>
      </c>
      <c r="H101" t="s">
        <v>74</v>
      </c>
      <c r="I101" t="s">
        <v>2237</v>
      </c>
      <c r="J101" t="s">
        <v>741</v>
      </c>
      <c r="K101" t="s">
        <v>74</v>
      </c>
      <c r="L101" t="s">
        <v>74</v>
      </c>
      <c r="M101" t="s">
        <v>78</v>
      </c>
      <c r="N101" t="s">
        <v>79</v>
      </c>
      <c r="O101" t="s">
        <v>74</v>
      </c>
      <c r="P101" t="s">
        <v>74</v>
      </c>
      <c r="Q101" t="s">
        <v>74</v>
      </c>
      <c r="R101" t="s">
        <v>74</v>
      </c>
      <c r="S101" t="s">
        <v>74</v>
      </c>
      <c r="T101" t="s">
        <v>2238</v>
      </c>
      <c r="U101" t="s">
        <v>2239</v>
      </c>
      <c r="V101" t="s">
        <v>2240</v>
      </c>
      <c r="W101" t="s">
        <v>2241</v>
      </c>
      <c r="X101" t="s">
        <v>2242</v>
      </c>
      <c r="Y101" t="s">
        <v>2243</v>
      </c>
      <c r="Z101" t="s">
        <v>2244</v>
      </c>
      <c r="AA101" t="s">
        <v>2245</v>
      </c>
      <c r="AB101" t="s">
        <v>2246</v>
      </c>
      <c r="AC101" t="s">
        <v>2247</v>
      </c>
      <c r="AD101" t="s">
        <v>2248</v>
      </c>
      <c r="AE101" t="s">
        <v>2249</v>
      </c>
      <c r="AF101" t="s">
        <v>74</v>
      </c>
      <c r="AG101">
        <v>66</v>
      </c>
      <c r="AH101">
        <v>28</v>
      </c>
      <c r="AI101">
        <v>31</v>
      </c>
      <c r="AJ101">
        <v>10</v>
      </c>
      <c r="AK101">
        <v>125</v>
      </c>
      <c r="AL101" t="s">
        <v>754</v>
      </c>
      <c r="AM101" t="s">
        <v>755</v>
      </c>
      <c r="AN101" t="s">
        <v>756</v>
      </c>
      <c r="AO101" t="s">
        <v>757</v>
      </c>
      <c r="AP101" t="s">
        <v>758</v>
      </c>
      <c r="AQ101" t="s">
        <v>74</v>
      </c>
      <c r="AR101" t="s">
        <v>741</v>
      </c>
      <c r="AS101" t="s">
        <v>759</v>
      </c>
      <c r="AT101" t="s">
        <v>622</v>
      </c>
      <c r="AU101">
        <v>2021</v>
      </c>
      <c r="AV101">
        <v>87</v>
      </c>
      <c r="AW101" t="s">
        <v>74</v>
      </c>
      <c r="AX101" t="s">
        <v>74</v>
      </c>
      <c r="AY101" t="s">
        <v>74</v>
      </c>
      <c r="AZ101" t="s">
        <v>74</v>
      </c>
      <c r="BA101" t="s">
        <v>74</v>
      </c>
      <c r="BB101" t="s">
        <v>74</v>
      </c>
      <c r="BC101" t="s">
        <v>74</v>
      </c>
      <c r="BD101">
        <v>106116</v>
      </c>
      <c r="BE101" t="s">
        <v>2250</v>
      </c>
      <c r="BF101" t="str">
        <f>HYPERLINK("http://dx.doi.org/10.1016/j.nanoen.2021.106116","http://dx.doi.org/10.1016/j.nanoen.2021.106116")</f>
        <v>http://dx.doi.org/10.1016/j.nanoen.2021.106116</v>
      </c>
      <c r="BG101" t="s">
        <v>74</v>
      </c>
      <c r="BH101" t="s">
        <v>2251</v>
      </c>
      <c r="BI101">
        <v>11</v>
      </c>
      <c r="BJ101" t="s">
        <v>763</v>
      </c>
      <c r="BK101" t="s">
        <v>100</v>
      </c>
      <c r="BL101" t="s">
        <v>161</v>
      </c>
      <c r="BM101" t="s">
        <v>2252</v>
      </c>
      <c r="BN101" t="s">
        <v>74</v>
      </c>
      <c r="BO101" t="s">
        <v>74</v>
      </c>
      <c r="BP101" t="s">
        <v>74</v>
      </c>
      <c r="BQ101" t="s">
        <v>74</v>
      </c>
      <c r="BR101" t="s">
        <v>104</v>
      </c>
      <c r="BS101" t="s">
        <v>2253</v>
      </c>
      <c r="BT101" t="str">
        <f>HYPERLINK("https%3A%2F%2Fwww.webofscience.com%2Fwos%2Fwoscc%2Ffull-record%2FWOS:000685363700004","View Full Record in Web of Science")</f>
        <v>View Full Record in Web of Science</v>
      </c>
    </row>
    <row r="102" spans="1:72" x14ac:dyDescent="0.25">
      <c r="A102" t="s">
        <v>72</v>
      </c>
      <c r="B102" t="s">
        <v>2254</v>
      </c>
      <c r="C102" t="s">
        <v>74</v>
      </c>
      <c r="D102" t="s">
        <v>74</v>
      </c>
      <c r="E102" t="s">
        <v>74</v>
      </c>
      <c r="F102" t="s">
        <v>2255</v>
      </c>
      <c r="G102" t="s">
        <v>74</v>
      </c>
      <c r="H102" t="s">
        <v>74</v>
      </c>
      <c r="I102" t="s">
        <v>2256</v>
      </c>
      <c r="J102" t="s">
        <v>168</v>
      </c>
      <c r="K102" t="s">
        <v>74</v>
      </c>
      <c r="L102" t="s">
        <v>74</v>
      </c>
      <c r="M102" t="s">
        <v>78</v>
      </c>
      <c r="N102" t="s">
        <v>79</v>
      </c>
      <c r="O102" t="s">
        <v>74</v>
      </c>
      <c r="P102" t="s">
        <v>74</v>
      </c>
      <c r="Q102" t="s">
        <v>74</v>
      </c>
      <c r="R102" t="s">
        <v>74</v>
      </c>
      <c r="S102" t="s">
        <v>74</v>
      </c>
      <c r="T102" t="s">
        <v>2257</v>
      </c>
      <c r="U102" t="s">
        <v>2258</v>
      </c>
      <c r="V102" t="s">
        <v>2259</v>
      </c>
      <c r="W102" t="s">
        <v>2260</v>
      </c>
      <c r="X102" t="s">
        <v>174</v>
      </c>
      <c r="Y102" t="s">
        <v>2261</v>
      </c>
      <c r="Z102" t="s">
        <v>2262</v>
      </c>
      <c r="AA102" t="s">
        <v>2263</v>
      </c>
      <c r="AB102" t="s">
        <v>2264</v>
      </c>
      <c r="AC102" t="s">
        <v>2265</v>
      </c>
      <c r="AD102" t="s">
        <v>2266</v>
      </c>
      <c r="AE102" t="s">
        <v>2267</v>
      </c>
      <c r="AF102" t="s">
        <v>74</v>
      </c>
      <c r="AG102">
        <v>38</v>
      </c>
      <c r="AH102">
        <v>49</v>
      </c>
      <c r="AI102">
        <v>51</v>
      </c>
      <c r="AJ102">
        <v>12</v>
      </c>
      <c r="AK102">
        <v>106</v>
      </c>
      <c r="AL102" t="s">
        <v>182</v>
      </c>
      <c r="AM102" t="s">
        <v>183</v>
      </c>
      <c r="AN102" t="s">
        <v>184</v>
      </c>
      <c r="AO102" t="s">
        <v>74</v>
      </c>
      <c r="AP102" t="s">
        <v>185</v>
      </c>
      <c r="AQ102" t="s">
        <v>74</v>
      </c>
      <c r="AR102" t="s">
        <v>186</v>
      </c>
      <c r="AS102" t="s">
        <v>187</v>
      </c>
      <c r="AT102" t="s">
        <v>315</v>
      </c>
      <c r="AU102">
        <v>2021</v>
      </c>
      <c r="AV102">
        <v>8</v>
      </c>
      <c r="AW102">
        <v>10</v>
      </c>
      <c r="AX102" t="s">
        <v>74</v>
      </c>
      <c r="AY102" t="s">
        <v>74</v>
      </c>
      <c r="AZ102" t="s">
        <v>74</v>
      </c>
      <c r="BA102" t="s">
        <v>74</v>
      </c>
      <c r="BB102" t="s">
        <v>74</v>
      </c>
      <c r="BC102" t="s">
        <v>74</v>
      </c>
      <c r="BD102">
        <v>2001544</v>
      </c>
      <c r="BE102" t="s">
        <v>2268</v>
      </c>
      <c r="BF102" t="str">
        <f>HYPERLINK("http://dx.doi.org/10.1002/advs.202001544","http://dx.doi.org/10.1002/advs.202001544")</f>
        <v>http://dx.doi.org/10.1002/advs.202001544</v>
      </c>
      <c r="BG102" t="s">
        <v>74</v>
      </c>
      <c r="BH102" t="s">
        <v>2269</v>
      </c>
      <c r="BI102">
        <v>7</v>
      </c>
      <c r="BJ102" t="s">
        <v>192</v>
      </c>
      <c r="BK102" t="s">
        <v>100</v>
      </c>
      <c r="BL102" t="s">
        <v>193</v>
      </c>
      <c r="BM102" t="s">
        <v>2270</v>
      </c>
      <c r="BN102">
        <v>34026425</v>
      </c>
      <c r="BO102" t="s">
        <v>815</v>
      </c>
      <c r="BP102" t="s">
        <v>74</v>
      </c>
      <c r="BQ102" t="s">
        <v>74</v>
      </c>
      <c r="BR102" t="s">
        <v>104</v>
      </c>
      <c r="BS102" t="s">
        <v>2271</v>
      </c>
      <c r="BT102" t="str">
        <f>HYPERLINK("https%3A%2F%2Fwww.webofscience.com%2Fwos%2Fwoscc%2Ffull-record%2FWOS:000632942100001","View Full Record in Web of Science")</f>
        <v>View Full Record in Web of Science</v>
      </c>
    </row>
    <row r="103" spans="1:72" x14ac:dyDescent="0.25">
      <c r="A103" t="s">
        <v>72</v>
      </c>
      <c r="B103" t="s">
        <v>2272</v>
      </c>
      <c r="C103" t="s">
        <v>74</v>
      </c>
      <c r="D103" t="s">
        <v>74</v>
      </c>
      <c r="E103" t="s">
        <v>74</v>
      </c>
      <c r="F103" t="s">
        <v>2273</v>
      </c>
      <c r="G103" t="s">
        <v>74</v>
      </c>
      <c r="H103" t="s">
        <v>74</v>
      </c>
      <c r="I103" t="s">
        <v>2274</v>
      </c>
      <c r="J103" t="s">
        <v>138</v>
      </c>
      <c r="K103" t="s">
        <v>74</v>
      </c>
      <c r="L103" t="s">
        <v>74</v>
      </c>
      <c r="M103" t="s">
        <v>78</v>
      </c>
      <c r="N103" t="s">
        <v>79</v>
      </c>
      <c r="O103" t="s">
        <v>74</v>
      </c>
      <c r="P103" t="s">
        <v>74</v>
      </c>
      <c r="Q103" t="s">
        <v>74</v>
      </c>
      <c r="R103" t="s">
        <v>74</v>
      </c>
      <c r="S103" t="s">
        <v>74</v>
      </c>
      <c r="T103" t="s">
        <v>2275</v>
      </c>
      <c r="U103" t="s">
        <v>2276</v>
      </c>
      <c r="V103" t="s">
        <v>2277</v>
      </c>
      <c r="W103" t="s">
        <v>2278</v>
      </c>
      <c r="X103" t="s">
        <v>2279</v>
      </c>
      <c r="Y103" t="s">
        <v>2280</v>
      </c>
      <c r="Z103" t="s">
        <v>2281</v>
      </c>
      <c r="AA103" t="s">
        <v>2282</v>
      </c>
      <c r="AB103" t="s">
        <v>2283</v>
      </c>
      <c r="AC103" t="s">
        <v>2284</v>
      </c>
      <c r="AD103" t="s">
        <v>2285</v>
      </c>
      <c r="AE103" t="s">
        <v>2286</v>
      </c>
      <c r="AF103" t="s">
        <v>74</v>
      </c>
      <c r="AG103">
        <v>61</v>
      </c>
      <c r="AH103">
        <v>26</v>
      </c>
      <c r="AI103">
        <v>27</v>
      </c>
      <c r="AJ103">
        <v>4</v>
      </c>
      <c r="AK103">
        <v>58</v>
      </c>
      <c r="AL103" t="s">
        <v>150</v>
      </c>
      <c r="AM103" t="s">
        <v>151</v>
      </c>
      <c r="AN103" t="s">
        <v>152</v>
      </c>
      <c r="AO103" t="s">
        <v>153</v>
      </c>
      <c r="AP103" t="s">
        <v>154</v>
      </c>
      <c r="AQ103" t="s">
        <v>74</v>
      </c>
      <c r="AR103" t="s">
        <v>155</v>
      </c>
      <c r="AS103" t="s">
        <v>156</v>
      </c>
      <c r="AT103" t="s">
        <v>315</v>
      </c>
      <c r="AU103">
        <v>2021</v>
      </c>
      <c r="AV103">
        <v>31</v>
      </c>
      <c r="AW103">
        <v>22</v>
      </c>
      <c r="AX103" t="s">
        <v>74</v>
      </c>
      <c r="AY103" t="s">
        <v>74</v>
      </c>
      <c r="AZ103" t="s">
        <v>74</v>
      </c>
      <c r="BA103" t="s">
        <v>74</v>
      </c>
      <c r="BB103" t="s">
        <v>74</v>
      </c>
      <c r="BC103" t="s">
        <v>74</v>
      </c>
      <c r="BD103">
        <v>2011013</v>
      </c>
      <c r="BE103" t="s">
        <v>2287</v>
      </c>
      <c r="BF103" t="str">
        <f>HYPERLINK("http://dx.doi.org/10.1002/adfm.202011013","http://dx.doi.org/10.1002/adfm.202011013")</f>
        <v>http://dx.doi.org/10.1002/adfm.202011013</v>
      </c>
      <c r="BG103" t="s">
        <v>74</v>
      </c>
      <c r="BH103" t="s">
        <v>2269</v>
      </c>
      <c r="BI103">
        <v>11</v>
      </c>
      <c r="BJ103" t="s">
        <v>160</v>
      </c>
      <c r="BK103" t="s">
        <v>100</v>
      </c>
      <c r="BL103" t="s">
        <v>161</v>
      </c>
      <c r="BM103" t="s">
        <v>2288</v>
      </c>
      <c r="BN103" t="s">
        <v>74</v>
      </c>
      <c r="BO103" t="s">
        <v>74</v>
      </c>
      <c r="BP103" t="s">
        <v>74</v>
      </c>
      <c r="BQ103" t="s">
        <v>74</v>
      </c>
      <c r="BR103" t="s">
        <v>104</v>
      </c>
      <c r="BS103" t="s">
        <v>2289</v>
      </c>
      <c r="BT103" t="str">
        <f>HYPERLINK("https%3A%2F%2Fwww.webofscience.com%2Fwos%2Fwoscc%2Ffull-record%2FWOS:000632010600001","View Full Record in Web of Science")</f>
        <v>View Full Record in Web of Science</v>
      </c>
    </row>
    <row r="104" spans="1:72" x14ac:dyDescent="0.25">
      <c r="A104" t="s">
        <v>72</v>
      </c>
      <c r="B104" t="s">
        <v>2290</v>
      </c>
      <c r="C104" t="s">
        <v>74</v>
      </c>
      <c r="D104" t="s">
        <v>74</v>
      </c>
      <c r="E104" t="s">
        <v>74</v>
      </c>
      <c r="F104" t="s">
        <v>2291</v>
      </c>
      <c r="G104" t="s">
        <v>74</v>
      </c>
      <c r="H104" t="s">
        <v>74</v>
      </c>
      <c r="I104" t="s">
        <v>2292</v>
      </c>
      <c r="J104" t="s">
        <v>138</v>
      </c>
      <c r="K104" t="s">
        <v>74</v>
      </c>
      <c r="L104" t="s">
        <v>74</v>
      </c>
      <c r="M104" t="s">
        <v>78</v>
      </c>
      <c r="N104" t="s">
        <v>79</v>
      </c>
      <c r="O104" t="s">
        <v>74</v>
      </c>
      <c r="P104" t="s">
        <v>74</v>
      </c>
      <c r="Q104" t="s">
        <v>74</v>
      </c>
      <c r="R104" t="s">
        <v>74</v>
      </c>
      <c r="S104" t="s">
        <v>74</v>
      </c>
      <c r="T104" t="s">
        <v>2293</v>
      </c>
      <c r="U104" t="s">
        <v>74</v>
      </c>
      <c r="V104" t="s">
        <v>2294</v>
      </c>
      <c r="W104" t="s">
        <v>2295</v>
      </c>
      <c r="X104" t="s">
        <v>2296</v>
      </c>
      <c r="Y104" t="s">
        <v>2297</v>
      </c>
      <c r="Z104" t="s">
        <v>2298</v>
      </c>
      <c r="AA104" t="s">
        <v>2299</v>
      </c>
      <c r="AB104" t="s">
        <v>2300</v>
      </c>
      <c r="AC104" t="s">
        <v>2301</v>
      </c>
      <c r="AD104" t="s">
        <v>2302</v>
      </c>
      <c r="AE104" t="s">
        <v>2303</v>
      </c>
      <c r="AF104" t="s">
        <v>74</v>
      </c>
      <c r="AG104">
        <v>48</v>
      </c>
      <c r="AH104">
        <v>77</v>
      </c>
      <c r="AI104">
        <v>85</v>
      </c>
      <c r="AJ104">
        <v>16</v>
      </c>
      <c r="AK104">
        <v>125</v>
      </c>
      <c r="AL104" t="s">
        <v>150</v>
      </c>
      <c r="AM104" t="s">
        <v>151</v>
      </c>
      <c r="AN104" t="s">
        <v>152</v>
      </c>
      <c r="AO104" t="s">
        <v>153</v>
      </c>
      <c r="AP104" t="s">
        <v>154</v>
      </c>
      <c r="AQ104" t="s">
        <v>74</v>
      </c>
      <c r="AR104" t="s">
        <v>155</v>
      </c>
      <c r="AS104" t="s">
        <v>156</v>
      </c>
      <c r="AT104" t="s">
        <v>315</v>
      </c>
      <c r="AU104">
        <v>2021</v>
      </c>
      <c r="AV104">
        <v>31</v>
      </c>
      <c r="AW104">
        <v>21</v>
      </c>
      <c r="AX104" t="s">
        <v>74</v>
      </c>
      <c r="AY104" t="s">
        <v>74</v>
      </c>
      <c r="AZ104" t="s">
        <v>74</v>
      </c>
      <c r="BA104" t="s">
        <v>74</v>
      </c>
      <c r="BB104" t="s">
        <v>74</v>
      </c>
      <c r="BC104" t="s">
        <v>74</v>
      </c>
      <c r="BD104">
        <v>2010165</v>
      </c>
      <c r="BE104" t="s">
        <v>2304</v>
      </c>
      <c r="BF104" t="str">
        <f>HYPERLINK("http://dx.doi.org/10.1002/adfm.202010165","http://dx.doi.org/10.1002/adfm.202010165")</f>
        <v>http://dx.doi.org/10.1002/adfm.202010165</v>
      </c>
      <c r="BG104" t="s">
        <v>74</v>
      </c>
      <c r="BH104" t="s">
        <v>2269</v>
      </c>
      <c r="BI104">
        <v>12</v>
      </c>
      <c r="BJ104" t="s">
        <v>160</v>
      </c>
      <c r="BK104" t="s">
        <v>100</v>
      </c>
      <c r="BL104" t="s">
        <v>161</v>
      </c>
      <c r="BM104" t="s">
        <v>2305</v>
      </c>
      <c r="BN104" t="s">
        <v>74</v>
      </c>
      <c r="BO104" t="s">
        <v>479</v>
      </c>
      <c r="BP104" t="s">
        <v>74</v>
      </c>
      <c r="BQ104" t="s">
        <v>74</v>
      </c>
      <c r="BR104" t="s">
        <v>104</v>
      </c>
      <c r="BS104" t="s">
        <v>2306</v>
      </c>
      <c r="BT104" t="str">
        <f>HYPERLINK("https%3A%2F%2Fwww.webofscience.com%2Fwos%2Fwoscc%2Ffull-record%2FWOS:000630217800001","View Full Record in Web of Science")</f>
        <v>View Full Record in Web of Science</v>
      </c>
    </row>
    <row r="105" spans="1:72" x14ac:dyDescent="0.25">
      <c r="A105" t="s">
        <v>72</v>
      </c>
      <c r="B105" t="s">
        <v>2307</v>
      </c>
      <c r="C105" t="s">
        <v>74</v>
      </c>
      <c r="D105" t="s">
        <v>74</v>
      </c>
      <c r="E105" t="s">
        <v>74</v>
      </c>
      <c r="F105" t="s">
        <v>2308</v>
      </c>
      <c r="G105" t="s">
        <v>74</v>
      </c>
      <c r="H105" t="s">
        <v>74</v>
      </c>
      <c r="I105" t="s">
        <v>2309</v>
      </c>
      <c r="J105" t="s">
        <v>2310</v>
      </c>
      <c r="K105" t="s">
        <v>74</v>
      </c>
      <c r="L105" t="s">
        <v>74</v>
      </c>
      <c r="M105" t="s">
        <v>78</v>
      </c>
      <c r="N105" t="s">
        <v>79</v>
      </c>
      <c r="O105" t="s">
        <v>74</v>
      </c>
      <c r="P105" t="s">
        <v>74</v>
      </c>
      <c r="Q105" t="s">
        <v>74</v>
      </c>
      <c r="R105" t="s">
        <v>74</v>
      </c>
      <c r="S105" t="s">
        <v>74</v>
      </c>
      <c r="T105" t="s">
        <v>2311</v>
      </c>
      <c r="U105" t="s">
        <v>2312</v>
      </c>
      <c r="V105" t="s">
        <v>2313</v>
      </c>
      <c r="W105" t="s">
        <v>2314</v>
      </c>
      <c r="X105" t="s">
        <v>2315</v>
      </c>
      <c r="Y105" t="s">
        <v>2316</v>
      </c>
      <c r="Z105" t="s">
        <v>2317</v>
      </c>
      <c r="AA105" t="s">
        <v>2318</v>
      </c>
      <c r="AB105" t="s">
        <v>2319</v>
      </c>
      <c r="AC105" t="s">
        <v>2320</v>
      </c>
      <c r="AD105" t="s">
        <v>2321</v>
      </c>
      <c r="AE105" t="s">
        <v>2322</v>
      </c>
      <c r="AF105" t="s">
        <v>74</v>
      </c>
      <c r="AG105">
        <v>50</v>
      </c>
      <c r="AH105">
        <v>29</v>
      </c>
      <c r="AI105">
        <v>30</v>
      </c>
      <c r="AJ105">
        <v>5</v>
      </c>
      <c r="AK105">
        <v>76</v>
      </c>
      <c r="AL105" t="s">
        <v>182</v>
      </c>
      <c r="AM105" t="s">
        <v>183</v>
      </c>
      <c r="AN105" t="s">
        <v>2323</v>
      </c>
      <c r="AO105" t="s">
        <v>2324</v>
      </c>
      <c r="AP105" t="s">
        <v>74</v>
      </c>
      <c r="AQ105" t="s">
        <v>74</v>
      </c>
      <c r="AR105" t="s">
        <v>2325</v>
      </c>
      <c r="AS105" t="s">
        <v>2326</v>
      </c>
      <c r="AT105" t="s">
        <v>383</v>
      </c>
      <c r="AU105">
        <v>2022</v>
      </c>
      <c r="AV105">
        <v>7</v>
      </c>
      <c r="AW105">
        <v>2</v>
      </c>
      <c r="AX105" t="s">
        <v>74</v>
      </c>
      <c r="AY105" t="s">
        <v>74</v>
      </c>
      <c r="AZ105" t="s">
        <v>189</v>
      </c>
      <c r="BA105" t="s">
        <v>74</v>
      </c>
      <c r="BB105" t="s">
        <v>74</v>
      </c>
      <c r="BC105" t="s">
        <v>74</v>
      </c>
      <c r="BD105">
        <v>2000798</v>
      </c>
      <c r="BE105" t="s">
        <v>2327</v>
      </c>
      <c r="BF105" t="str">
        <f>HYPERLINK("http://dx.doi.org/10.1002/admt.202000798","http://dx.doi.org/10.1002/admt.202000798")</f>
        <v>http://dx.doi.org/10.1002/admt.202000798</v>
      </c>
      <c r="BG105" t="s">
        <v>74</v>
      </c>
      <c r="BH105" t="s">
        <v>1012</v>
      </c>
      <c r="BI105">
        <v>6</v>
      </c>
      <c r="BJ105" t="s">
        <v>129</v>
      </c>
      <c r="BK105" t="s">
        <v>100</v>
      </c>
      <c r="BL105" t="s">
        <v>131</v>
      </c>
      <c r="BM105" t="s">
        <v>2328</v>
      </c>
      <c r="BN105" t="s">
        <v>74</v>
      </c>
      <c r="BO105" t="s">
        <v>1504</v>
      </c>
      <c r="BP105" t="s">
        <v>74</v>
      </c>
      <c r="BQ105" t="s">
        <v>74</v>
      </c>
      <c r="BR105" t="s">
        <v>104</v>
      </c>
      <c r="BS105" t="s">
        <v>2329</v>
      </c>
      <c r="BT105" t="str">
        <f>HYPERLINK("https%3A%2F%2Fwww.webofscience.com%2Fwos%2Fwoscc%2Ffull-record%2FWOS:000588827700001","View Full Record in Web of Science")</f>
        <v>View Full Record in Web of Science</v>
      </c>
    </row>
    <row r="106" spans="1:72" x14ac:dyDescent="0.25">
      <c r="A106" t="s">
        <v>72</v>
      </c>
      <c r="B106" t="s">
        <v>2330</v>
      </c>
      <c r="C106" t="s">
        <v>74</v>
      </c>
      <c r="D106" t="s">
        <v>74</v>
      </c>
      <c r="E106" t="s">
        <v>74</v>
      </c>
      <c r="F106" t="s">
        <v>2331</v>
      </c>
      <c r="G106" t="s">
        <v>74</v>
      </c>
      <c r="H106" t="s">
        <v>74</v>
      </c>
      <c r="I106" t="s">
        <v>2332</v>
      </c>
      <c r="J106" t="s">
        <v>454</v>
      </c>
      <c r="K106" t="s">
        <v>74</v>
      </c>
      <c r="L106" t="s">
        <v>74</v>
      </c>
      <c r="M106" t="s">
        <v>78</v>
      </c>
      <c r="N106" t="s">
        <v>79</v>
      </c>
      <c r="O106" t="s">
        <v>74</v>
      </c>
      <c r="P106" t="s">
        <v>74</v>
      </c>
      <c r="Q106" t="s">
        <v>74</v>
      </c>
      <c r="R106" t="s">
        <v>74</v>
      </c>
      <c r="S106" t="s">
        <v>74</v>
      </c>
      <c r="T106" t="s">
        <v>2333</v>
      </c>
      <c r="U106" t="s">
        <v>74</v>
      </c>
      <c r="V106" t="s">
        <v>2334</v>
      </c>
      <c r="W106" t="s">
        <v>2335</v>
      </c>
      <c r="X106" t="s">
        <v>2336</v>
      </c>
      <c r="Y106" t="s">
        <v>2337</v>
      </c>
      <c r="Z106" t="s">
        <v>2338</v>
      </c>
      <c r="AA106" t="s">
        <v>2339</v>
      </c>
      <c r="AB106" t="s">
        <v>2340</v>
      </c>
      <c r="AC106" t="s">
        <v>2341</v>
      </c>
      <c r="AD106" t="s">
        <v>2342</v>
      </c>
      <c r="AE106" t="s">
        <v>2343</v>
      </c>
      <c r="AF106" t="s">
        <v>74</v>
      </c>
      <c r="AG106">
        <v>51</v>
      </c>
      <c r="AH106">
        <v>51</v>
      </c>
      <c r="AI106">
        <v>55</v>
      </c>
      <c r="AJ106">
        <v>9</v>
      </c>
      <c r="AK106">
        <v>215</v>
      </c>
      <c r="AL106" t="s">
        <v>467</v>
      </c>
      <c r="AM106" t="s">
        <v>263</v>
      </c>
      <c r="AN106" t="s">
        <v>468</v>
      </c>
      <c r="AO106" t="s">
        <v>469</v>
      </c>
      <c r="AP106" t="s">
        <v>470</v>
      </c>
      <c r="AQ106" t="s">
        <v>74</v>
      </c>
      <c r="AR106" t="s">
        <v>471</v>
      </c>
      <c r="AS106" t="s">
        <v>472</v>
      </c>
      <c r="AT106" t="s">
        <v>2344</v>
      </c>
      <c r="AU106">
        <v>2020</v>
      </c>
      <c r="AV106">
        <v>12</v>
      </c>
      <c r="AW106">
        <v>44</v>
      </c>
      <c r="AX106" t="s">
        <v>74</v>
      </c>
      <c r="AY106" t="s">
        <v>74</v>
      </c>
      <c r="AZ106" t="s">
        <v>74</v>
      </c>
      <c r="BA106" t="s">
        <v>74</v>
      </c>
      <c r="BB106">
        <v>49915</v>
      </c>
      <c r="BC106">
        <v>49925</v>
      </c>
      <c r="BD106" t="s">
        <v>74</v>
      </c>
      <c r="BE106" t="s">
        <v>2345</v>
      </c>
      <c r="BF106" t="str">
        <f>HYPERLINK("http://dx.doi.org/10.1021/acsami.0c15553","http://dx.doi.org/10.1021/acsami.0c15553")</f>
        <v>http://dx.doi.org/10.1021/acsami.0c15553</v>
      </c>
      <c r="BG106" t="s">
        <v>74</v>
      </c>
      <c r="BH106" t="s">
        <v>74</v>
      </c>
      <c r="BI106">
        <v>11</v>
      </c>
      <c r="BJ106" t="s">
        <v>476</v>
      </c>
      <c r="BK106" t="s">
        <v>100</v>
      </c>
      <c r="BL106" t="s">
        <v>477</v>
      </c>
      <c r="BM106" t="s">
        <v>2346</v>
      </c>
      <c r="BN106">
        <v>33084310</v>
      </c>
      <c r="BO106" t="s">
        <v>74</v>
      </c>
      <c r="BP106" t="s">
        <v>74</v>
      </c>
      <c r="BQ106" t="s">
        <v>74</v>
      </c>
      <c r="BR106" t="s">
        <v>104</v>
      </c>
      <c r="BS106" t="s">
        <v>2347</v>
      </c>
      <c r="BT106" t="str">
        <f>HYPERLINK("https%3A%2F%2Fwww.webofscience.com%2Fwos%2Fwoscc%2Ffull-record%2FWOS:000589384100060","View Full Record in Web of Science")</f>
        <v>View Full Record in Web of Science</v>
      </c>
    </row>
    <row r="107" spans="1:72" x14ac:dyDescent="0.25">
      <c r="A107" t="s">
        <v>72</v>
      </c>
      <c r="B107" t="s">
        <v>2348</v>
      </c>
      <c r="C107" t="s">
        <v>74</v>
      </c>
      <c r="D107" t="s">
        <v>74</v>
      </c>
      <c r="E107" t="s">
        <v>74</v>
      </c>
      <c r="F107" t="s">
        <v>2349</v>
      </c>
      <c r="G107" t="s">
        <v>74</v>
      </c>
      <c r="H107" t="s">
        <v>74</v>
      </c>
      <c r="I107" t="s">
        <v>2350</v>
      </c>
      <c r="J107" t="s">
        <v>2310</v>
      </c>
      <c r="K107" t="s">
        <v>74</v>
      </c>
      <c r="L107" t="s">
        <v>74</v>
      </c>
      <c r="M107" t="s">
        <v>78</v>
      </c>
      <c r="N107" t="s">
        <v>169</v>
      </c>
      <c r="O107" t="s">
        <v>74</v>
      </c>
      <c r="P107" t="s">
        <v>74</v>
      </c>
      <c r="Q107" t="s">
        <v>74</v>
      </c>
      <c r="R107" t="s">
        <v>74</v>
      </c>
      <c r="S107" t="s">
        <v>74</v>
      </c>
      <c r="T107" t="s">
        <v>2351</v>
      </c>
      <c r="U107" t="s">
        <v>2352</v>
      </c>
      <c r="V107" t="s">
        <v>2353</v>
      </c>
      <c r="W107" t="s">
        <v>2354</v>
      </c>
      <c r="X107" t="s">
        <v>2355</v>
      </c>
      <c r="Y107" t="s">
        <v>2356</v>
      </c>
      <c r="Z107" t="s">
        <v>1849</v>
      </c>
      <c r="AA107" t="s">
        <v>2357</v>
      </c>
      <c r="AB107" t="s">
        <v>2358</v>
      </c>
      <c r="AC107" t="s">
        <v>2359</v>
      </c>
      <c r="AD107" t="s">
        <v>2360</v>
      </c>
      <c r="AE107" t="s">
        <v>2361</v>
      </c>
      <c r="AF107" t="s">
        <v>74</v>
      </c>
      <c r="AG107">
        <v>225</v>
      </c>
      <c r="AH107">
        <v>51</v>
      </c>
      <c r="AI107">
        <v>54</v>
      </c>
      <c r="AJ107">
        <v>15</v>
      </c>
      <c r="AK107">
        <v>199</v>
      </c>
      <c r="AL107" t="s">
        <v>182</v>
      </c>
      <c r="AM107" t="s">
        <v>183</v>
      </c>
      <c r="AN107" t="s">
        <v>2323</v>
      </c>
      <c r="AO107" t="s">
        <v>2324</v>
      </c>
      <c r="AP107" t="s">
        <v>74</v>
      </c>
      <c r="AQ107" t="s">
        <v>74</v>
      </c>
      <c r="AR107" t="s">
        <v>2325</v>
      </c>
      <c r="AS107" t="s">
        <v>2326</v>
      </c>
      <c r="AT107" t="s">
        <v>1056</v>
      </c>
      <c r="AU107">
        <v>2020</v>
      </c>
      <c r="AV107">
        <v>5</v>
      </c>
      <c r="AW107">
        <v>12</v>
      </c>
      <c r="AX107" t="s">
        <v>74</v>
      </c>
      <c r="AY107" t="s">
        <v>74</v>
      </c>
      <c r="AZ107" t="s">
        <v>74</v>
      </c>
      <c r="BA107" t="s">
        <v>74</v>
      </c>
      <c r="BB107" t="s">
        <v>74</v>
      </c>
      <c r="BC107" t="s">
        <v>74</v>
      </c>
      <c r="BD107">
        <v>2000523</v>
      </c>
      <c r="BE107" t="s">
        <v>2362</v>
      </c>
      <c r="BF107" t="str">
        <f>HYPERLINK("http://dx.doi.org/10.1002/admt.202000523","http://dx.doi.org/10.1002/admt.202000523")</f>
        <v>http://dx.doi.org/10.1002/admt.202000523</v>
      </c>
      <c r="BG107" t="s">
        <v>74</v>
      </c>
      <c r="BH107" t="s">
        <v>2363</v>
      </c>
      <c r="BI107">
        <v>23</v>
      </c>
      <c r="BJ107" t="s">
        <v>129</v>
      </c>
      <c r="BK107" t="s">
        <v>100</v>
      </c>
      <c r="BL107" t="s">
        <v>131</v>
      </c>
      <c r="BM107" t="s">
        <v>2364</v>
      </c>
      <c r="BN107" t="s">
        <v>74</v>
      </c>
      <c r="BO107" t="s">
        <v>765</v>
      </c>
      <c r="BP107" t="s">
        <v>74</v>
      </c>
      <c r="BQ107" t="s">
        <v>74</v>
      </c>
      <c r="BR107" t="s">
        <v>104</v>
      </c>
      <c r="BS107" t="s">
        <v>2365</v>
      </c>
      <c r="BT107" t="str">
        <f>HYPERLINK("https%3A%2F%2Fwww.webofscience.com%2Fwos%2Fwoscc%2Ffull-record%2FWOS:000571896600001","View Full Record in Web of Science")</f>
        <v>View Full Record in Web of Science</v>
      </c>
    </row>
    <row r="108" spans="1:72" x14ac:dyDescent="0.25">
      <c r="A108" t="s">
        <v>72</v>
      </c>
      <c r="B108" t="s">
        <v>2366</v>
      </c>
      <c r="C108" t="s">
        <v>74</v>
      </c>
      <c r="D108" t="s">
        <v>74</v>
      </c>
      <c r="E108" t="s">
        <v>74</v>
      </c>
      <c r="F108" t="s">
        <v>2367</v>
      </c>
      <c r="G108" t="s">
        <v>74</v>
      </c>
      <c r="H108" t="s">
        <v>74</v>
      </c>
      <c r="I108" t="s">
        <v>2368</v>
      </c>
      <c r="J108" t="s">
        <v>908</v>
      </c>
      <c r="K108" t="s">
        <v>74</v>
      </c>
      <c r="L108" t="s">
        <v>74</v>
      </c>
      <c r="M108" t="s">
        <v>78</v>
      </c>
      <c r="N108" t="s">
        <v>79</v>
      </c>
      <c r="O108" t="s">
        <v>74</v>
      </c>
      <c r="P108" t="s">
        <v>74</v>
      </c>
      <c r="Q108" t="s">
        <v>74</v>
      </c>
      <c r="R108" t="s">
        <v>74</v>
      </c>
      <c r="S108" t="s">
        <v>74</v>
      </c>
      <c r="T108" t="s">
        <v>74</v>
      </c>
      <c r="U108" t="s">
        <v>2369</v>
      </c>
      <c r="V108" t="s">
        <v>2370</v>
      </c>
      <c r="W108" t="s">
        <v>2371</v>
      </c>
      <c r="X108" t="s">
        <v>2372</v>
      </c>
      <c r="Y108" t="s">
        <v>2373</v>
      </c>
      <c r="Z108" t="s">
        <v>2374</v>
      </c>
      <c r="AA108" t="s">
        <v>2375</v>
      </c>
      <c r="AB108" t="s">
        <v>2376</v>
      </c>
      <c r="AC108" t="s">
        <v>2377</v>
      </c>
      <c r="AD108" t="s">
        <v>2378</v>
      </c>
      <c r="AE108" t="s">
        <v>2379</v>
      </c>
      <c r="AF108" t="s">
        <v>74</v>
      </c>
      <c r="AG108">
        <v>59</v>
      </c>
      <c r="AH108">
        <v>29</v>
      </c>
      <c r="AI108">
        <v>32</v>
      </c>
      <c r="AJ108">
        <v>5</v>
      </c>
      <c r="AK108">
        <v>37</v>
      </c>
      <c r="AL108" t="s">
        <v>897</v>
      </c>
      <c r="AM108" t="s">
        <v>832</v>
      </c>
      <c r="AN108" t="s">
        <v>833</v>
      </c>
      <c r="AO108" t="s">
        <v>917</v>
      </c>
      <c r="AP108" t="s">
        <v>918</v>
      </c>
      <c r="AQ108" t="s">
        <v>74</v>
      </c>
      <c r="AR108" t="s">
        <v>919</v>
      </c>
      <c r="AS108" t="s">
        <v>920</v>
      </c>
      <c r="AT108" t="s">
        <v>2380</v>
      </c>
      <c r="AU108">
        <v>2020</v>
      </c>
      <c r="AV108">
        <v>117</v>
      </c>
      <c r="AW108">
        <v>8</v>
      </c>
      <c r="AX108" t="s">
        <v>74</v>
      </c>
      <c r="AY108" t="s">
        <v>74</v>
      </c>
      <c r="AZ108" t="s">
        <v>74</v>
      </c>
      <c r="BA108" t="s">
        <v>74</v>
      </c>
      <c r="BB108" t="s">
        <v>74</v>
      </c>
      <c r="BC108" t="s">
        <v>74</v>
      </c>
      <c r="BD108">
        <v>80501</v>
      </c>
      <c r="BE108" t="s">
        <v>2381</v>
      </c>
      <c r="BF108" t="str">
        <f>HYPERLINK("http://dx.doi.org/10.1063/5.0012599","http://dx.doi.org/10.1063/5.0012599")</f>
        <v>http://dx.doi.org/10.1063/5.0012599</v>
      </c>
      <c r="BG108" t="s">
        <v>74</v>
      </c>
      <c r="BH108" t="s">
        <v>74</v>
      </c>
      <c r="BI108">
        <v>6</v>
      </c>
      <c r="BJ108" t="s">
        <v>840</v>
      </c>
      <c r="BK108" t="s">
        <v>100</v>
      </c>
      <c r="BL108" t="s">
        <v>841</v>
      </c>
      <c r="BM108" t="s">
        <v>2382</v>
      </c>
      <c r="BN108" t="s">
        <v>74</v>
      </c>
      <c r="BO108" t="s">
        <v>605</v>
      </c>
      <c r="BP108" t="s">
        <v>74</v>
      </c>
      <c r="BQ108" t="s">
        <v>74</v>
      </c>
      <c r="BR108" t="s">
        <v>104</v>
      </c>
      <c r="BS108" t="s">
        <v>2383</v>
      </c>
      <c r="BT108" t="str">
        <f>HYPERLINK("https%3A%2F%2Fwww.webofscience.com%2Fwos%2Fwoscc%2Ffull-record%2FWOS:000565322800001","View Full Record in Web of Science")</f>
        <v>View Full Record in Web of Science</v>
      </c>
    </row>
    <row r="109" spans="1:72" x14ac:dyDescent="0.25">
      <c r="A109" t="s">
        <v>72</v>
      </c>
      <c r="B109" t="s">
        <v>2384</v>
      </c>
      <c r="C109" t="s">
        <v>74</v>
      </c>
      <c r="D109" t="s">
        <v>74</v>
      </c>
      <c r="E109" t="s">
        <v>74</v>
      </c>
      <c r="F109" t="s">
        <v>2385</v>
      </c>
      <c r="G109" t="s">
        <v>74</v>
      </c>
      <c r="H109" t="s">
        <v>74</v>
      </c>
      <c r="I109" t="s">
        <v>2386</v>
      </c>
      <c r="J109" t="s">
        <v>200</v>
      </c>
      <c r="K109" t="s">
        <v>74</v>
      </c>
      <c r="L109" t="s">
        <v>74</v>
      </c>
      <c r="M109" t="s">
        <v>78</v>
      </c>
      <c r="N109" t="s">
        <v>79</v>
      </c>
      <c r="O109" t="s">
        <v>74</v>
      </c>
      <c r="P109" t="s">
        <v>74</v>
      </c>
      <c r="Q109" t="s">
        <v>74</v>
      </c>
      <c r="R109" t="s">
        <v>74</v>
      </c>
      <c r="S109" t="s">
        <v>74</v>
      </c>
      <c r="T109" t="s">
        <v>2387</v>
      </c>
      <c r="U109" t="s">
        <v>2388</v>
      </c>
      <c r="V109" t="s">
        <v>2389</v>
      </c>
      <c r="W109" t="s">
        <v>2390</v>
      </c>
      <c r="X109" t="s">
        <v>2391</v>
      </c>
      <c r="Y109" t="s">
        <v>2392</v>
      </c>
      <c r="Z109" t="s">
        <v>1907</v>
      </c>
      <c r="AA109" t="s">
        <v>2393</v>
      </c>
      <c r="AB109" t="s">
        <v>2394</v>
      </c>
      <c r="AC109" t="s">
        <v>2395</v>
      </c>
      <c r="AD109" t="s">
        <v>2396</v>
      </c>
      <c r="AE109" t="s">
        <v>74</v>
      </c>
      <c r="AF109" t="s">
        <v>74</v>
      </c>
      <c r="AG109">
        <v>66</v>
      </c>
      <c r="AH109">
        <v>39</v>
      </c>
      <c r="AI109">
        <v>43</v>
      </c>
      <c r="AJ109">
        <v>7</v>
      </c>
      <c r="AK109">
        <v>77</v>
      </c>
      <c r="AL109" t="s">
        <v>150</v>
      </c>
      <c r="AM109" t="s">
        <v>151</v>
      </c>
      <c r="AN109" t="s">
        <v>152</v>
      </c>
      <c r="AO109" t="s">
        <v>213</v>
      </c>
      <c r="AP109" t="s">
        <v>214</v>
      </c>
      <c r="AQ109" t="s">
        <v>74</v>
      </c>
      <c r="AR109" t="s">
        <v>215</v>
      </c>
      <c r="AS109" t="s">
        <v>216</v>
      </c>
      <c r="AT109" t="s">
        <v>268</v>
      </c>
      <c r="AU109">
        <v>2020</v>
      </c>
      <c r="AV109">
        <v>32</v>
      </c>
      <c r="AW109">
        <v>33</v>
      </c>
      <c r="AX109" t="s">
        <v>74</v>
      </c>
      <c r="AY109" t="s">
        <v>74</v>
      </c>
      <c r="AZ109" t="s">
        <v>74</v>
      </c>
      <c r="BA109" t="s">
        <v>74</v>
      </c>
      <c r="BB109" t="s">
        <v>74</v>
      </c>
      <c r="BC109" t="s">
        <v>74</v>
      </c>
      <c r="BD109">
        <v>1908120</v>
      </c>
      <c r="BE109" t="s">
        <v>2397</v>
      </c>
      <c r="BF109" t="str">
        <f>HYPERLINK("http://dx.doi.org/10.1002/adma.201908120","http://dx.doi.org/10.1002/adma.201908120")</f>
        <v>http://dx.doi.org/10.1002/adma.201908120</v>
      </c>
      <c r="BG109" t="s">
        <v>74</v>
      </c>
      <c r="BH109" t="s">
        <v>74</v>
      </c>
      <c r="BI109">
        <v>9</v>
      </c>
      <c r="BJ109" t="s">
        <v>160</v>
      </c>
      <c r="BK109" t="s">
        <v>100</v>
      </c>
      <c r="BL109" t="s">
        <v>161</v>
      </c>
      <c r="BM109" t="s">
        <v>2398</v>
      </c>
      <c r="BN109">
        <v>32656778</v>
      </c>
      <c r="BO109" t="s">
        <v>74</v>
      </c>
      <c r="BP109" t="s">
        <v>74</v>
      </c>
      <c r="BQ109" t="s">
        <v>74</v>
      </c>
      <c r="BR109" t="s">
        <v>104</v>
      </c>
      <c r="BS109" t="s">
        <v>2399</v>
      </c>
      <c r="BT109" t="str">
        <f>HYPERLINK("https%3A%2F%2Fwww.webofscience.com%2Fwos%2Fwoscc%2Ffull-record%2FWOS:000563321200001","View Full Record in Web of Science")</f>
        <v>View Full Record in Web of Science</v>
      </c>
    </row>
    <row r="110" spans="1:72" x14ac:dyDescent="0.25">
      <c r="A110" t="s">
        <v>72</v>
      </c>
      <c r="B110" t="s">
        <v>2400</v>
      </c>
      <c r="C110" t="s">
        <v>74</v>
      </c>
      <c r="D110" t="s">
        <v>74</v>
      </c>
      <c r="E110" t="s">
        <v>74</v>
      </c>
      <c r="F110" t="s">
        <v>2401</v>
      </c>
      <c r="G110" t="s">
        <v>74</v>
      </c>
      <c r="H110" t="s">
        <v>74</v>
      </c>
      <c r="I110" t="s">
        <v>2402</v>
      </c>
      <c r="J110" t="s">
        <v>2403</v>
      </c>
      <c r="K110" t="s">
        <v>74</v>
      </c>
      <c r="L110" t="s">
        <v>74</v>
      </c>
      <c r="M110" t="s">
        <v>78</v>
      </c>
      <c r="N110" t="s">
        <v>79</v>
      </c>
      <c r="O110" t="s">
        <v>74</v>
      </c>
      <c r="P110" t="s">
        <v>74</v>
      </c>
      <c r="Q110" t="s">
        <v>74</v>
      </c>
      <c r="R110" t="s">
        <v>74</v>
      </c>
      <c r="S110" t="s">
        <v>74</v>
      </c>
      <c r="T110" t="s">
        <v>74</v>
      </c>
      <c r="U110" t="s">
        <v>2404</v>
      </c>
      <c r="V110" t="s">
        <v>2405</v>
      </c>
      <c r="W110" t="s">
        <v>2406</v>
      </c>
      <c r="X110" t="s">
        <v>2407</v>
      </c>
      <c r="Y110" t="s">
        <v>2408</v>
      </c>
      <c r="Z110" t="s">
        <v>2409</v>
      </c>
      <c r="AA110" t="s">
        <v>74</v>
      </c>
      <c r="AB110" t="s">
        <v>74</v>
      </c>
      <c r="AC110" t="s">
        <v>2410</v>
      </c>
      <c r="AD110" t="s">
        <v>2410</v>
      </c>
      <c r="AE110" t="s">
        <v>2411</v>
      </c>
      <c r="AF110" t="s">
        <v>74</v>
      </c>
      <c r="AG110">
        <v>31</v>
      </c>
      <c r="AH110">
        <v>7</v>
      </c>
      <c r="AI110">
        <v>7</v>
      </c>
      <c r="AJ110">
        <v>3</v>
      </c>
      <c r="AK110">
        <v>13</v>
      </c>
      <c r="AL110" t="s">
        <v>2412</v>
      </c>
      <c r="AM110" t="s">
        <v>1446</v>
      </c>
      <c r="AN110" t="s">
        <v>2413</v>
      </c>
      <c r="AO110" t="s">
        <v>2414</v>
      </c>
      <c r="AP110" t="s">
        <v>2415</v>
      </c>
      <c r="AQ110" t="s">
        <v>74</v>
      </c>
      <c r="AR110" t="s">
        <v>2416</v>
      </c>
      <c r="AS110" t="s">
        <v>2417</v>
      </c>
      <c r="AT110" t="s">
        <v>268</v>
      </c>
      <c r="AU110">
        <v>2020</v>
      </c>
      <c r="AV110">
        <v>45</v>
      </c>
      <c r="AW110">
        <v>8</v>
      </c>
      <c r="AX110" t="s">
        <v>74</v>
      </c>
      <c r="AY110" t="s">
        <v>74</v>
      </c>
      <c r="AZ110" t="s">
        <v>189</v>
      </c>
      <c r="BA110" t="s">
        <v>74</v>
      </c>
      <c r="BB110">
        <v>649</v>
      </c>
      <c r="BC110">
        <v>654</v>
      </c>
      <c r="BD110" t="s">
        <v>74</v>
      </c>
      <c r="BE110" t="s">
        <v>2418</v>
      </c>
      <c r="BF110" t="str">
        <f>HYPERLINK("http://dx.doi.org/10.1557/mrs.2020.202","http://dx.doi.org/10.1557/mrs.2020.202")</f>
        <v>http://dx.doi.org/10.1557/mrs.2020.202</v>
      </c>
      <c r="BG110" t="s">
        <v>74</v>
      </c>
      <c r="BH110" t="s">
        <v>74</v>
      </c>
      <c r="BI110">
        <v>6</v>
      </c>
      <c r="BJ110" t="s">
        <v>1147</v>
      </c>
      <c r="BK110" t="s">
        <v>100</v>
      </c>
      <c r="BL110" t="s">
        <v>1148</v>
      </c>
      <c r="BM110" t="s">
        <v>2419</v>
      </c>
      <c r="BN110" t="s">
        <v>74</v>
      </c>
      <c r="BO110" t="s">
        <v>74</v>
      </c>
      <c r="BP110" t="s">
        <v>74</v>
      </c>
      <c r="BQ110" t="s">
        <v>74</v>
      </c>
      <c r="BR110" t="s">
        <v>104</v>
      </c>
      <c r="BS110" t="s">
        <v>2420</v>
      </c>
      <c r="BT110" t="str">
        <f>HYPERLINK("https%3A%2F%2Fwww.webofscience.com%2Fwos%2Fwoscc%2Ffull-record%2FWOS:000557849800009","View Full Record in Web of Science")</f>
        <v>View Full Record in Web of Science</v>
      </c>
    </row>
    <row r="111" spans="1:72" x14ac:dyDescent="0.25">
      <c r="A111" t="s">
        <v>72</v>
      </c>
      <c r="B111" t="s">
        <v>2421</v>
      </c>
      <c r="C111" t="s">
        <v>74</v>
      </c>
      <c r="D111" t="s">
        <v>74</v>
      </c>
      <c r="E111" t="s">
        <v>74</v>
      </c>
      <c r="F111" t="s">
        <v>2422</v>
      </c>
      <c r="G111" t="s">
        <v>74</v>
      </c>
      <c r="H111" t="s">
        <v>74</v>
      </c>
      <c r="I111" t="s">
        <v>2423</v>
      </c>
      <c r="J111" t="s">
        <v>1198</v>
      </c>
      <c r="K111" t="s">
        <v>74</v>
      </c>
      <c r="L111" t="s">
        <v>74</v>
      </c>
      <c r="M111" t="s">
        <v>78</v>
      </c>
      <c r="N111" t="s">
        <v>79</v>
      </c>
      <c r="O111" t="s">
        <v>74</v>
      </c>
      <c r="P111" t="s">
        <v>74</v>
      </c>
      <c r="Q111" t="s">
        <v>74</v>
      </c>
      <c r="R111" t="s">
        <v>74</v>
      </c>
      <c r="S111" t="s">
        <v>74</v>
      </c>
      <c r="T111" t="s">
        <v>2424</v>
      </c>
      <c r="U111" t="s">
        <v>2425</v>
      </c>
      <c r="V111" t="s">
        <v>2426</v>
      </c>
      <c r="W111" t="s">
        <v>2427</v>
      </c>
      <c r="X111" t="s">
        <v>2428</v>
      </c>
      <c r="Y111" t="s">
        <v>2429</v>
      </c>
      <c r="Z111" t="s">
        <v>2430</v>
      </c>
      <c r="AA111" t="s">
        <v>1945</v>
      </c>
      <c r="AB111" t="s">
        <v>2431</v>
      </c>
      <c r="AC111" t="s">
        <v>2432</v>
      </c>
      <c r="AD111" t="s">
        <v>2433</v>
      </c>
      <c r="AE111" t="s">
        <v>2434</v>
      </c>
      <c r="AF111" t="s">
        <v>74</v>
      </c>
      <c r="AG111">
        <v>35</v>
      </c>
      <c r="AH111">
        <v>34</v>
      </c>
      <c r="AI111">
        <v>39</v>
      </c>
      <c r="AJ111">
        <v>3</v>
      </c>
      <c r="AK111">
        <v>42</v>
      </c>
      <c r="AL111" t="s">
        <v>467</v>
      </c>
      <c r="AM111" t="s">
        <v>263</v>
      </c>
      <c r="AN111" t="s">
        <v>468</v>
      </c>
      <c r="AO111" t="s">
        <v>1211</v>
      </c>
      <c r="AP111" t="s">
        <v>74</v>
      </c>
      <c r="AQ111" t="s">
        <v>74</v>
      </c>
      <c r="AR111" t="s">
        <v>1212</v>
      </c>
      <c r="AS111" t="s">
        <v>1213</v>
      </c>
      <c r="AT111" t="s">
        <v>2435</v>
      </c>
      <c r="AU111">
        <v>2020</v>
      </c>
      <c r="AV111">
        <v>2</v>
      </c>
      <c r="AW111">
        <v>7</v>
      </c>
      <c r="AX111" t="s">
        <v>74</v>
      </c>
      <c r="AY111" t="s">
        <v>74</v>
      </c>
      <c r="AZ111" t="s">
        <v>74</v>
      </c>
      <c r="BA111" t="s">
        <v>74</v>
      </c>
      <c r="BB111">
        <v>2224</v>
      </c>
      <c r="BC111">
        <v>2228</v>
      </c>
      <c r="BD111" t="s">
        <v>74</v>
      </c>
      <c r="BE111" t="s">
        <v>2436</v>
      </c>
      <c r="BF111" t="str">
        <f>HYPERLINK("http://dx.doi.org/10.1021/acsaelm.0c00203","http://dx.doi.org/10.1021/acsaelm.0c00203")</f>
        <v>http://dx.doi.org/10.1021/acsaelm.0c00203</v>
      </c>
      <c r="BG111" t="s">
        <v>74</v>
      </c>
      <c r="BH111" t="s">
        <v>74</v>
      </c>
      <c r="BI111">
        <v>5</v>
      </c>
      <c r="BJ111" t="s">
        <v>1217</v>
      </c>
      <c r="BK111" t="s">
        <v>100</v>
      </c>
      <c r="BL111" t="s">
        <v>1218</v>
      </c>
      <c r="BM111" t="s">
        <v>2437</v>
      </c>
      <c r="BN111" t="s">
        <v>74</v>
      </c>
      <c r="BO111" t="s">
        <v>74</v>
      </c>
      <c r="BP111" t="s">
        <v>74</v>
      </c>
      <c r="BQ111" t="s">
        <v>74</v>
      </c>
      <c r="BR111" t="s">
        <v>104</v>
      </c>
      <c r="BS111" t="s">
        <v>2438</v>
      </c>
      <c r="BT111" t="str">
        <f>HYPERLINK("https%3A%2F%2Fwww.webofscience.com%2Fwos%2Fwoscc%2Ffull-record%2FWOS:000557756300053","View Full Record in Web of Science")</f>
        <v>View Full Record in Web of Science</v>
      </c>
    </row>
    <row r="112" spans="1:72" x14ac:dyDescent="0.25">
      <c r="A112" t="s">
        <v>72</v>
      </c>
      <c r="B112" t="s">
        <v>2439</v>
      </c>
      <c r="C112" t="s">
        <v>74</v>
      </c>
      <c r="D112" t="s">
        <v>74</v>
      </c>
      <c r="E112" t="s">
        <v>74</v>
      </c>
      <c r="F112" t="s">
        <v>2440</v>
      </c>
      <c r="G112" t="s">
        <v>74</v>
      </c>
      <c r="H112" t="s">
        <v>74</v>
      </c>
      <c r="I112" t="s">
        <v>2441</v>
      </c>
      <c r="J112" t="s">
        <v>454</v>
      </c>
      <c r="K112" t="s">
        <v>74</v>
      </c>
      <c r="L112" t="s">
        <v>74</v>
      </c>
      <c r="M112" t="s">
        <v>78</v>
      </c>
      <c r="N112" t="s">
        <v>79</v>
      </c>
      <c r="O112" t="s">
        <v>74</v>
      </c>
      <c r="P112" t="s">
        <v>74</v>
      </c>
      <c r="Q112" t="s">
        <v>74</v>
      </c>
      <c r="R112" t="s">
        <v>74</v>
      </c>
      <c r="S112" t="s">
        <v>74</v>
      </c>
      <c r="T112" t="s">
        <v>2442</v>
      </c>
      <c r="U112" t="s">
        <v>2443</v>
      </c>
      <c r="V112" t="s">
        <v>2444</v>
      </c>
      <c r="W112" t="s">
        <v>2445</v>
      </c>
      <c r="X112" t="s">
        <v>2446</v>
      </c>
      <c r="Y112" t="s">
        <v>2447</v>
      </c>
      <c r="Z112" t="s">
        <v>2448</v>
      </c>
      <c r="AA112" t="s">
        <v>2449</v>
      </c>
      <c r="AB112" t="s">
        <v>2450</v>
      </c>
      <c r="AC112" t="s">
        <v>74</v>
      </c>
      <c r="AD112" t="s">
        <v>74</v>
      </c>
      <c r="AE112" t="s">
        <v>74</v>
      </c>
      <c r="AF112" t="s">
        <v>74</v>
      </c>
      <c r="AG112">
        <v>69</v>
      </c>
      <c r="AH112">
        <v>32</v>
      </c>
      <c r="AI112">
        <v>34</v>
      </c>
      <c r="AJ112">
        <v>19</v>
      </c>
      <c r="AK112">
        <v>192</v>
      </c>
      <c r="AL112" t="s">
        <v>467</v>
      </c>
      <c r="AM112" t="s">
        <v>263</v>
      </c>
      <c r="AN112" t="s">
        <v>468</v>
      </c>
      <c r="AO112" t="s">
        <v>469</v>
      </c>
      <c r="AP112" t="s">
        <v>470</v>
      </c>
      <c r="AQ112" t="s">
        <v>74</v>
      </c>
      <c r="AR112" t="s">
        <v>471</v>
      </c>
      <c r="AS112" t="s">
        <v>472</v>
      </c>
      <c r="AT112" t="s">
        <v>2451</v>
      </c>
      <c r="AU112">
        <v>2020</v>
      </c>
      <c r="AV112">
        <v>12</v>
      </c>
      <c r="AW112">
        <v>26</v>
      </c>
      <c r="AX112" t="s">
        <v>74</v>
      </c>
      <c r="AY112" t="s">
        <v>74</v>
      </c>
      <c r="AZ112" t="s">
        <v>74</v>
      </c>
      <c r="BA112" t="s">
        <v>74</v>
      </c>
      <c r="BB112">
        <v>29807</v>
      </c>
      <c r="BC112">
        <v>29817</v>
      </c>
      <c r="BD112" t="s">
        <v>74</v>
      </c>
      <c r="BE112" t="s">
        <v>2452</v>
      </c>
      <c r="BF112" t="str">
        <f>HYPERLINK("http://dx.doi.org/10.1021/acsami.0c06538","http://dx.doi.org/10.1021/acsami.0c06538")</f>
        <v>http://dx.doi.org/10.1021/acsami.0c06538</v>
      </c>
      <c r="BG112" t="s">
        <v>74</v>
      </c>
      <c r="BH112" t="s">
        <v>74</v>
      </c>
      <c r="BI112">
        <v>11</v>
      </c>
      <c r="BJ112" t="s">
        <v>476</v>
      </c>
      <c r="BK112" t="s">
        <v>100</v>
      </c>
      <c r="BL112" t="s">
        <v>477</v>
      </c>
      <c r="BM112" t="s">
        <v>2453</v>
      </c>
      <c r="BN112">
        <v>32512998</v>
      </c>
      <c r="BO112" t="s">
        <v>479</v>
      </c>
      <c r="BP112" t="s">
        <v>74</v>
      </c>
      <c r="BQ112" t="s">
        <v>74</v>
      </c>
      <c r="BR112" t="s">
        <v>104</v>
      </c>
      <c r="BS112" t="s">
        <v>2454</v>
      </c>
      <c r="BT112" t="str">
        <f>HYPERLINK("https%3A%2F%2Fwww.webofscience.com%2Fwos%2Fwoscc%2Ffull-record%2FWOS:000546698600091","View Full Record in Web of Science")</f>
        <v>View Full Record in Web of Science</v>
      </c>
    </row>
    <row r="113" spans="1:72" x14ac:dyDescent="0.25">
      <c r="A113" t="s">
        <v>72</v>
      </c>
      <c r="B113" t="s">
        <v>2455</v>
      </c>
      <c r="C113" t="s">
        <v>74</v>
      </c>
      <c r="D113" t="s">
        <v>74</v>
      </c>
      <c r="E113" t="s">
        <v>74</v>
      </c>
      <c r="F113" t="s">
        <v>2456</v>
      </c>
      <c r="G113" t="s">
        <v>74</v>
      </c>
      <c r="H113" t="s">
        <v>74</v>
      </c>
      <c r="I113" t="s">
        <v>2457</v>
      </c>
      <c r="J113" t="s">
        <v>77</v>
      </c>
      <c r="K113" t="s">
        <v>74</v>
      </c>
      <c r="L113" t="s">
        <v>74</v>
      </c>
      <c r="M113" t="s">
        <v>78</v>
      </c>
      <c r="N113" t="s">
        <v>79</v>
      </c>
      <c r="O113" t="s">
        <v>74</v>
      </c>
      <c r="P113" t="s">
        <v>74</v>
      </c>
      <c r="Q113" t="s">
        <v>74</v>
      </c>
      <c r="R113" t="s">
        <v>74</v>
      </c>
      <c r="S113" t="s">
        <v>74</v>
      </c>
      <c r="T113" t="s">
        <v>74</v>
      </c>
      <c r="U113" t="s">
        <v>2458</v>
      </c>
      <c r="V113" t="s">
        <v>2459</v>
      </c>
      <c r="W113" t="s">
        <v>2460</v>
      </c>
      <c r="X113" t="s">
        <v>2461</v>
      </c>
      <c r="Y113" t="s">
        <v>2462</v>
      </c>
      <c r="Z113" t="s">
        <v>2463</v>
      </c>
      <c r="AA113" t="s">
        <v>2464</v>
      </c>
      <c r="AB113" t="s">
        <v>2465</v>
      </c>
      <c r="AC113" t="s">
        <v>2466</v>
      </c>
      <c r="AD113" t="s">
        <v>2467</v>
      </c>
      <c r="AE113" t="s">
        <v>2468</v>
      </c>
      <c r="AF113" t="s">
        <v>74</v>
      </c>
      <c r="AG113">
        <v>69</v>
      </c>
      <c r="AH113">
        <v>92</v>
      </c>
      <c r="AI113">
        <v>93</v>
      </c>
      <c r="AJ113">
        <v>8</v>
      </c>
      <c r="AK113">
        <v>128</v>
      </c>
      <c r="AL113" t="s">
        <v>2469</v>
      </c>
      <c r="AM113" t="s">
        <v>92</v>
      </c>
      <c r="AN113" t="s">
        <v>93</v>
      </c>
      <c r="AO113" t="s">
        <v>94</v>
      </c>
      <c r="AP113" t="s">
        <v>74</v>
      </c>
      <c r="AQ113" t="s">
        <v>74</v>
      </c>
      <c r="AR113" t="s">
        <v>95</v>
      </c>
      <c r="AS113" t="s">
        <v>96</v>
      </c>
      <c r="AT113" t="s">
        <v>940</v>
      </c>
      <c r="AU113">
        <v>2020</v>
      </c>
      <c r="AV113">
        <v>11</v>
      </c>
      <c r="AW113">
        <v>1</v>
      </c>
      <c r="AX113" t="s">
        <v>74</v>
      </c>
      <c r="AY113" t="s">
        <v>74</v>
      </c>
      <c r="AZ113" t="s">
        <v>74</v>
      </c>
      <c r="BA113" t="s">
        <v>74</v>
      </c>
      <c r="BB113" t="s">
        <v>74</v>
      </c>
      <c r="BC113" t="s">
        <v>74</v>
      </c>
      <c r="BD113" t="s">
        <v>74</v>
      </c>
      <c r="BE113" t="s">
        <v>2470</v>
      </c>
      <c r="BF113" t="str">
        <f>HYPERLINK("http://dx.doi.org/10.1038/s41467-020-16648-0","http://dx.doi.org/10.1038/s41467-020-16648-0")</f>
        <v>http://dx.doi.org/10.1038/s41467-020-16648-0</v>
      </c>
      <c r="BG113" t="s">
        <v>74</v>
      </c>
      <c r="BH113" t="s">
        <v>74</v>
      </c>
      <c r="BI113">
        <v>11</v>
      </c>
      <c r="BJ113" t="s">
        <v>99</v>
      </c>
      <c r="BK113" t="s">
        <v>100</v>
      </c>
      <c r="BL113" t="s">
        <v>101</v>
      </c>
      <c r="BM113" t="s">
        <v>2471</v>
      </c>
      <c r="BN113">
        <v>32532975</v>
      </c>
      <c r="BO113" t="s">
        <v>2472</v>
      </c>
      <c r="BP113" t="s">
        <v>74</v>
      </c>
      <c r="BQ113" t="s">
        <v>74</v>
      </c>
      <c r="BR113" t="s">
        <v>104</v>
      </c>
      <c r="BS113" t="s">
        <v>2473</v>
      </c>
      <c r="BT113" t="str">
        <f>HYPERLINK("https%3A%2F%2Fwww.webofscience.com%2Fwos%2Fwoscc%2Ffull-record%2FWOS:000542760400006","View Full Record in Web of Science")</f>
        <v>View Full Record in Web of Science</v>
      </c>
    </row>
    <row r="114" spans="1:72" x14ac:dyDescent="0.25">
      <c r="A114" t="s">
        <v>72</v>
      </c>
      <c r="B114" t="s">
        <v>2474</v>
      </c>
      <c r="C114" t="s">
        <v>74</v>
      </c>
      <c r="D114" t="s">
        <v>74</v>
      </c>
      <c r="E114" t="s">
        <v>74</v>
      </c>
      <c r="F114" t="s">
        <v>2475</v>
      </c>
      <c r="G114" t="s">
        <v>74</v>
      </c>
      <c r="H114" t="s">
        <v>74</v>
      </c>
      <c r="I114" t="s">
        <v>2476</v>
      </c>
      <c r="J114" t="s">
        <v>2477</v>
      </c>
      <c r="K114" t="s">
        <v>74</v>
      </c>
      <c r="L114" t="s">
        <v>74</v>
      </c>
      <c r="M114" t="s">
        <v>78</v>
      </c>
      <c r="N114" t="s">
        <v>79</v>
      </c>
      <c r="O114" t="s">
        <v>74</v>
      </c>
      <c r="P114" t="s">
        <v>74</v>
      </c>
      <c r="Q114" t="s">
        <v>74</v>
      </c>
      <c r="R114" t="s">
        <v>74</v>
      </c>
      <c r="S114" t="s">
        <v>74</v>
      </c>
      <c r="T114" t="s">
        <v>2478</v>
      </c>
      <c r="U114" t="s">
        <v>74</v>
      </c>
      <c r="V114" t="s">
        <v>2479</v>
      </c>
      <c r="W114" t="s">
        <v>2480</v>
      </c>
      <c r="X114" t="s">
        <v>2481</v>
      </c>
      <c r="Y114" t="s">
        <v>2482</v>
      </c>
      <c r="Z114" t="s">
        <v>2483</v>
      </c>
      <c r="AA114" t="s">
        <v>2484</v>
      </c>
      <c r="AB114" t="s">
        <v>2485</v>
      </c>
      <c r="AC114" t="s">
        <v>74</v>
      </c>
      <c r="AD114" t="s">
        <v>74</v>
      </c>
      <c r="AE114" t="s">
        <v>74</v>
      </c>
      <c r="AF114" t="s">
        <v>74</v>
      </c>
      <c r="AG114">
        <v>41</v>
      </c>
      <c r="AH114">
        <v>15</v>
      </c>
      <c r="AI114">
        <v>15</v>
      </c>
      <c r="AJ114">
        <v>8</v>
      </c>
      <c r="AK114">
        <v>115</v>
      </c>
      <c r="AL114" t="s">
        <v>781</v>
      </c>
      <c r="AM114" t="s">
        <v>289</v>
      </c>
      <c r="AN114" t="s">
        <v>290</v>
      </c>
      <c r="AO114" t="s">
        <v>2486</v>
      </c>
      <c r="AP114" t="s">
        <v>74</v>
      </c>
      <c r="AQ114" t="s">
        <v>74</v>
      </c>
      <c r="AR114" t="s">
        <v>2487</v>
      </c>
      <c r="AS114" t="s">
        <v>2488</v>
      </c>
      <c r="AT114" t="s">
        <v>1056</v>
      </c>
      <c r="AU114">
        <v>2019</v>
      </c>
      <c r="AV114">
        <v>4</v>
      </c>
      <c r="AW114">
        <v>4</v>
      </c>
      <c r="AX114" t="s">
        <v>74</v>
      </c>
      <c r="AY114" t="s">
        <v>74</v>
      </c>
      <c r="AZ114" t="s">
        <v>74</v>
      </c>
      <c r="BA114" t="s">
        <v>74</v>
      </c>
      <c r="BB114" t="s">
        <v>74</v>
      </c>
      <c r="BC114" t="s">
        <v>74</v>
      </c>
      <c r="BD114">
        <v>44002</v>
      </c>
      <c r="BE114" t="s">
        <v>2489</v>
      </c>
      <c r="BF114" t="str">
        <f>HYPERLINK("http://dx.doi.org/10.1088/2058-8585/ab4dce","http://dx.doi.org/10.1088/2058-8585/ab4dce")</f>
        <v>http://dx.doi.org/10.1088/2058-8585/ab4dce</v>
      </c>
      <c r="BG114" t="s">
        <v>74</v>
      </c>
      <c r="BH114" t="s">
        <v>74</v>
      </c>
      <c r="BI114">
        <v>7</v>
      </c>
      <c r="BJ114" t="s">
        <v>129</v>
      </c>
      <c r="BK114" t="s">
        <v>100</v>
      </c>
      <c r="BL114" t="s">
        <v>131</v>
      </c>
      <c r="BM114" t="s">
        <v>2490</v>
      </c>
      <c r="BN114" t="s">
        <v>74</v>
      </c>
      <c r="BO114" t="s">
        <v>74</v>
      </c>
      <c r="BP114" t="s">
        <v>74</v>
      </c>
      <c r="BQ114" t="s">
        <v>74</v>
      </c>
      <c r="BR114" t="s">
        <v>104</v>
      </c>
      <c r="BS114" t="s">
        <v>2491</v>
      </c>
      <c r="BT114" t="str">
        <f>HYPERLINK("https%3A%2F%2Fwww.webofscience.com%2Fwos%2Fwoscc%2Ffull-record%2FWOS:000494433400001","View Full Record in Web of Science")</f>
        <v>View Full Record in Web of Science</v>
      </c>
    </row>
    <row r="115" spans="1:72" x14ac:dyDescent="0.25">
      <c r="A115" t="s">
        <v>72</v>
      </c>
      <c r="B115" t="s">
        <v>2492</v>
      </c>
      <c r="C115" t="s">
        <v>74</v>
      </c>
      <c r="D115" t="s">
        <v>74</v>
      </c>
      <c r="E115" t="s">
        <v>74</v>
      </c>
      <c r="F115" t="s">
        <v>2493</v>
      </c>
      <c r="G115" t="s">
        <v>74</v>
      </c>
      <c r="H115" t="s">
        <v>74</v>
      </c>
      <c r="I115" t="s">
        <v>2494</v>
      </c>
      <c r="J115" t="s">
        <v>454</v>
      </c>
      <c r="K115" t="s">
        <v>74</v>
      </c>
      <c r="L115" t="s">
        <v>74</v>
      </c>
      <c r="M115" t="s">
        <v>78</v>
      </c>
      <c r="N115" t="s">
        <v>79</v>
      </c>
      <c r="O115" t="s">
        <v>74</v>
      </c>
      <c r="P115" t="s">
        <v>74</v>
      </c>
      <c r="Q115" t="s">
        <v>74</v>
      </c>
      <c r="R115" t="s">
        <v>74</v>
      </c>
      <c r="S115" t="s">
        <v>74</v>
      </c>
      <c r="T115" t="s">
        <v>2495</v>
      </c>
      <c r="U115" t="s">
        <v>2496</v>
      </c>
      <c r="V115" t="s">
        <v>2497</v>
      </c>
      <c r="W115" t="s">
        <v>2498</v>
      </c>
      <c r="X115" t="s">
        <v>2499</v>
      </c>
      <c r="Y115" t="s">
        <v>1184</v>
      </c>
      <c r="Z115" t="s">
        <v>703</v>
      </c>
      <c r="AA115" t="s">
        <v>2500</v>
      </c>
      <c r="AB115" t="s">
        <v>2501</v>
      </c>
      <c r="AC115" t="s">
        <v>2502</v>
      </c>
      <c r="AD115" t="s">
        <v>2503</v>
      </c>
      <c r="AE115" t="s">
        <v>2504</v>
      </c>
      <c r="AF115" t="s">
        <v>74</v>
      </c>
      <c r="AG115">
        <v>56</v>
      </c>
      <c r="AH115">
        <v>74</v>
      </c>
      <c r="AI115">
        <v>79</v>
      </c>
      <c r="AJ115">
        <v>2</v>
      </c>
      <c r="AK115">
        <v>81</v>
      </c>
      <c r="AL115" t="s">
        <v>467</v>
      </c>
      <c r="AM115" t="s">
        <v>263</v>
      </c>
      <c r="AN115" t="s">
        <v>468</v>
      </c>
      <c r="AO115" t="s">
        <v>469</v>
      </c>
      <c r="AP115" t="s">
        <v>470</v>
      </c>
      <c r="AQ115" t="s">
        <v>74</v>
      </c>
      <c r="AR115" t="s">
        <v>471</v>
      </c>
      <c r="AS115" t="s">
        <v>472</v>
      </c>
      <c r="AT115" t="s">
        <v>2505</v>
      </c>
      <c r="AU115">
        <v>2019</v>
      </c>
      <c r="AV115">
        <v>11</v>
      </c>
      <c r="AW115">
        <v>31</v>
      </c>
      <c r="AX115" t="s">
        <v>74</v>
      </c>
      <c r="AY115" t="s">
        <v>74</v>
      </c>
      <c r="AZ115" t="s">
        <v>74</v>
      </c>
      <c r="BA115" t="s">
        <v>74</v>
      </c>
      <c r="BB115">
        <v>28138</v>
      </c>
      <c r="BC115">
        <v>28144</v>
      </c>
      <c r="BD115" t="s">
        <v>74</v>
      </c>
      <c r="BE115" t="s">
        <v>2506</v>
      </c>
      <c r="BF115" t="str">
        <f>HYPERLINK("http://dx.doi.org/10.1021/acsami.9b11370","http://dx.doi.org/10.1021/acsami.9b11370")</f>
        <v>http://dx.doi.org/10.1021/acsami.9b11370</v>
      </c>
      <c r="BG115" t="s">
        <v>74</v>
      </c>
      <c r="BH115" t="s">
        <v>74</v>
      </c>
      <c r="BI115">
        <v>7</v>
      </c>
      <c r="BJ115" t="s">
        <v>476</v>
      </c>
      <c r="BK115" t="s">
        <v>100</v>
      </c>
      <c r="BL115" t="s">
        <v>477</v>
      </c>
      <c r="BM115" t="s">
        <v>2507</v>
      </c>
      <c r="BN115">
        <v>31298835</v>
      </c>
      <c r="BO115" t="s">
        <v>74</v>
      </c>
      <c r="BP115" t="s">
        <v>74</v>
      </c>
      <c r="BQ115" t="s">
        <v>74</v>
      </c>
      <c r="BR115" t="s">
        <v>104</v>
      </c>
      <c r="BS115" t="s">
        <v>2508</v>
      </c>
      <c r="BT115" t="str">
        <f>HYPERLINK("https%3A%2F%2Fwww.webofscience.com%2Fwos%2Fwoscc%2Ffull-record%2FWOS:000480498600071","View Full Record in Web of Science")</f>
        <v>View Full Record in Web of Science</v>
      </c>
    </row>
    <row r="116" spans="1:72" x14ac:dyDescent="0.25">
      <c r="A116" t="s">
        <v>72</v>
      </c>
      <c r="B116" t="s">
        <v>2509</v>
      </c>
      <c r="C116" t="s">
        <v>74</v>
      </c>
      <c r="D116" t="s">
        <v>74</v>
      </c>
      <c r="E116" t="s">
        <v>74</v>
      </c>
      <c r="F116" t="s">
        <v>2510</v>
      </c>
      <c r="G116" t="s">
        <v>74</v>
      </c>
      <c r="H116" t="s">
        <v>74</v>
      </c>
      <c r="I116" t="s">
        <v>2511</v>
      </c>
      <c r="J116" t="s">
        <v>341</v>
      </c>
      <c r="K116" t="s">
        <v>74</v>
      </c>
      <c r="L116" t="s">
        <v>74</v>
      </c>
      <c r="M116" t="s">
        <v>78</v>
      </c>
      <c r="N116" t="s">
        <v>79</v>
      </c>
      <c r="O116" t="s">
        <v>74</v>
      </c>
      <c r="P116" t="s">
        <v>74</v>
      </c>
      <c r="Q116" t="s">
        <v>74</v>
      </c>
      <c r="R116" t="s">
        <v>74</v>
      </c>
      <c r="S116" t="s">
        <v>74</v>
      </c>
      <c r="T116" t="s">
        <v>2512</v>
      </c>
      <c r="U116" t="s">
        <v>2513</v>
      </c>
      <c r="V116" t="s">
        <v>2514</v>
      </c>
      <c r="W116" t="s">
        <v>2515</v>
      </c>
      <c r="X116" t="s">
        <v>2516</v>
      </c>
      <c r="Y116" t="s">
        <v>2517</v>
      </c>
      <c r="Z116" t="s">
        <v>2518</v>
      </c>
      <c r="AA116" t="s">
        <v>2519</v>
      </c>
      <c r="AB116" t="s">
        <v>2520</v>
      </c>
      <c r="AC116" t="s">
        <v>74</v>
      </c>
      <c r="AD116" t="s">
        <v>74</v>
      </c>
      <c r="AE116" t="s">
        <v>74</v>
      </c>
      <c r="AF116" t="s">
        <v>74</v>
      </c>
      <c r="AG116">
        <v>63</v>
      </c>
      <c r="AH116">
        <v>71</v>
      </c>
      <c r="AI116">
        <v>75</v>
      </c>
      <c r="AJ116">
        <v>13</v>
      </c>
      <c r="AK116">
        <v>205</v>
      </c>
      <c r="AL116" t="s">
        <v>182</v>
      </c>
      <c r="AM116" t="s">
        <v>183</v>
      </c>
      <c r="AN116" t="s">
        <v>184</v>
      </c>
      <c r="AO116" t="s">
        <v>354</v>
      </c>
      <c r="AP116" t="s">
        <v>74</v>
      </c>
      <c r="AQ116" t="s">
        <v>74</v>
      </c>
      <c r="AR116" t="s">
        <v>355</v>
      </c>
      <c r="AS116" t="s">
        <v>356</v>
      </c>
      <c r="AT116" t="s">
        <v>268</v>
      </c>
      <c r="AU116">
        <v>2019</v>
      </c>
      <c r="AV116">
        <v>5</v>
      </c>
      <c r="AW116">
        <v>8</v>
      </c>
      <c r="AX116" t="s">
        <v>74</v>
      </c>
      <c r="AY116" t="s">
        <v>74</v>
      </c>
      <c r="AZ116" t="s">
        <v>74</v>
      </c>
      <c r="BA116" t="s">
        <v>74</v>
      </c>
      <c r="BB116" t="s">
        <v>74</v>
      </c>
      <c r="BC116" t="s">
        <v>74</v>
      </c>
      <c r="BD116">
        <v>1900347</v>
      </c>
      <c r="BE116" t="s">
        <v>2521</v>
      </c>
      <c r="BF116" t="str">
        <f>HYPERLINK("http://dx.doi.org/10.1002/aelm.201900347","http://dx.doi.org/10.1002/aelm.201900347")</f>
        <v>http://dx.doi.org/10.1002/aelm.201900347</v>
      </c>
      <c r="BG116" t="s">
        <v>74</v>
      </c>
      <c r="BH116" t="s">
        <v>74</v>
      </c>
      <c r="BI116">
        <v>10</v>
      </c>
      <c r="BJ116" t="s">
        <v>360</v>
      </c>
      <c r="BK116" t="s">
        <v>100</v>
      </c>
      <c r="BL116" t="s">
        <v>361</v>
      </c>
      <c r="BM116" t="s">
        <v>2522</v>
      </c>
      <c r="BN116" t="s">
        <v>74</v>
      </c>
      <c r="BO116" t="s">
        <v>765</v>
      </c>
      <c r="BP116" t="s">
        <v>74</v>
      </c>
      <c r="BQ116" t="s">
        <v>74</v>
      </c>
      <c r="BR116" t="s">
        <v>104</v>
      </c>
      <c r="BS116" t="s">
        <v>2523</v>
      </c>
      <c r="BT116" t="str">
        <f>HYPERLINK("https%3A%2F%2Fwww.webofscience.com%2Fwos%2Fwoscc%2Ffull-record%2FWOS:000479319100023","View Full Record in Web of Science")</f>
        <v>View Full Record in Web of Science</v>
      </c>
    </row>
    <row r="117" spans="1:72" x14ac:dyDescent="0.25">
      <c r="A117" t="s">
        <v>72</v>
      </c>
      <c r="B117" t="s">
        <v>2524</v>
      </c>
      <c r="C117" t="s">
        <v>74</v>
      </c>
      <c r="D117" t="s">
        <v>74</v>
      </c>
      <c r="E117" t="s">
        <v>74</v>
      </c>
      <c r="F117" t="s">
        <v>2525</v>
      </c>
      <c r="G117" t="s">
        <v>74</v>
      </c>
      <c r="H117" t="s">
        <v>74</v>
      </c>
      <c r="I117" t="s">
        <v>2526</v>
      </c>
      <c r="J117" t="s">
        <v>200</v>
      </c>
      <c r="K117" t="s">
        <v>74</v>
      </c>
      <c r="L117" t="s">
        <v>74</v>
      </c>
      <c r="M117" t="s">
        <v>78</v>
      </c>
      <c r="N117" t="s">
        <v>79</v>
      </c>
      <c r="O117" t="s">
        <v>74</v>
      </c>
      <c r="P117" t="s">
        <v>74</v>
      </c>
      <c r="Q117" t="s">
        <v>74</v>
      </c>
      <c r="R117" t="s">
        <v>74</v>
      </c>
      <c r="S117" t="s">
        <v>74</v>
      </c>
      <c r="T117" t="s">
        <v>2527</v>
      </c>
      <c r="U117" t="s">
        <v>2528</v>
      </c>
      <c r="V117" t="s">
        <v>2529</v>
      </c>
      <c r="W117" t="s">
        <v>2530</v>
      </c>
      <c r="X117" t="s">
        <v>2531</v>
      </c>
      <c r="Y117" t="s">
        <v>2532</v>
      </c>
      <c r="Z117" t="s">
        <v>1849</v>
      </c>
      <c r="AA117" t="s">
        <v>2533</v>
      </c>
      <c r="AB117" t="s">
        <v>2534</v>
      </c>
      <c r="AC117" t="s">
        <v>2535</v>
      </c>
      <c r="AD117" t="s">
        <v>2536</v>
      </c>
      <c r="AE117" t="s">
        <v>2537</v>
      </c>
      <c r="AF117" t="s">
        <v>74</v>
      </c>
      <c r="AG117">
        <v>42</v>
      </c>
      <c r="AH117">
        <v>192</v>
      </c>
      <c r="AI117">
        <v>199</v>
      </c>
      <c r="AJ117">
        <v>10</v>
      </c>
      <c r="AK117">
        <v>308</v>
      </c>
      <c r="AL117" t="s">
        <v>150</v>
      </c>
      <c r="AM117" t="s">
        <v>151</v>
      </c>
      <c r="AN117" t="s">
        <v>152</v>
      </c>
      <c r="AO117" t="s">
        <v>213</v>
      </c>
      <c r="AP117" t="s">
        <v>214</v>
      </c>
      <c r="AQ117" t="s">
        <v>74</v>
      </c>
      <c r="AR117" t="s">
        <v>215</v>
      </c>
      <c r="AS117" t="s">
        <v>216</v>
      </c>
      <c r="AT117" t="s">
        <v>1010</v>
      </c>
      <c r="AU117">
        <v>2019</v>
      </c>
      <c r="AV117">
        <v>31</v>
      </c>
      <c r="AW117">
        <v>2</v>
      </c>
      <c r="AX117" t="s">
        <v>74</v>
      </c>
      <c r="AY117" t="s">
        <v>74</v>
      </c>
      <c r="AZ117" t="s">
        <v>74</v>
      </c>
      <c r="BA117" t="s">
        <v>74</v>
      </c>
      <c r="BB117" t="s">
        <v>74</v>
      </c>
      <c r="BC117" t="s">
        <v>74</v>
      </c>
      <c r="BD117">
        <v>1805544</v>
      </c>
      <c r="BE117" t="s">
        <v>2538</v>
      </c>
      <c r="BF117" t="str">
        <f>HYPERLINK("http://dx.doi.org/10.1002/adma.201805544","http://dx.doi.org/10.1002/adma.201805544")</f>
        <v>http://dx.doi.org/10.1002/adma.201805544</v>
      </c>
      <c r="BG117" t="s">
        <v>74</v>
      </c>
      <c r="BH117" t="s">
        <v>74</v>
      </c>
      <c r="BI117">
        <v>9</v>
      </c>
      <c r="BJ117" t="s">
        <v>160</v>
      </c>
      <c r="BK117" t="s">
        <v>100</v>
      </c>
      <c r="BL117" t="s">
        <v>161</v>
      </c>
      <c r="BM117" t="s">
        <v>2539</v>
      </c>
      <c r="BN117">
        <v>30417445</v>
      </c>
      <c r="BO117" t="s">
        <v>765</v>
      </c>
      <c r="BP117" t="s">
        <v>74</v>
      </c>
      <c r="BQ117" t="s">
        <v>74</v>
      </c>
      <c r="BR117" t="s">
        <v>104</v>
      </c>
      <c r="BS117" t="s">
        <v>2540</v>
      </c>
      <c r="BT117" t="str">
        <f>HYPERLINK("https%3A%2F%2Fwww.webofscience.com%2Fwos%2Fwoscc%2Ffull-record%2FWOS:000455111100021","View Full Record in Web of Science")</f>
        <v>View Full Record in Web of Science</v>
      </c>
    </row>
    <row r="118" spans="1:72" x14ac:dyDescent="0.25">
      <c r="A118" t="s">
        <v>72</v>
      </c>
      <c r="B118" t="s">
        <v>2541</v>
      </c>
      <c r="C118" t="s">
        <v>74</v>
      </c>
      <c r="D118" t="s">
        <v>74</v>
      </c>
      <c r="E118" t="s">
        <v>74</v>
      </c>
      <c r="F118" t="s">
        <v>2542</v>
      </c>
      <c r="G118" t="s">
        <v>74</v>
      </c>
      <c r="H118" t="s">
        <v>74</v>
      </c>
      <c r="I118" t="s">
        <v>2543</v>
      </c>
      <c r="J118" t="s">
        <v>1128</v>
      </c>
      <c r="K118" t="s">
        <v>74</v>
      </c>
      <c r="L118" t="s">
        <v>74</v>
      </c>
      <c r="M118" t="s">
        <v>78</v>
      </c>
      <c r="N118" t="s">
        <v>169</v>
      </c>
      <c r="O118" t="s">
        <v>74</v>
      </c>
      <c r="P118" t="s">
        <v>74</v>
      </c>
      <c r="Q118" t="s">
        <v>74</v>
      </c>
      <c r="R118" t="s">
        <v>74</v>
      </c>
      <c r="S118" t="s">
        <v>74</v>
      </c>
      <c r="T118" t="s">
        <v>2544</v>
      </c>
      <c r="U118" t="s">
        <v>2545</v>
      </c>
      <c r="V118" t="s">
        <v>2546</v>
      </c>
      <c r="W118" t="s">
        <v>2547</v>
      </c>
      <c r="X118" t="s">
        <v>2548</v>
      </c>
      <c r="Y118" t="s">
        <v>2549</v>
      </c>
      <c r="Z118" t="s">
        <v>2550</v>
      </c>
      <c r="AA118" t="s">
        <v>2551</v>
      </c>
      <c r="AB118" t="s">
        <v>2552</v>
      </c>
      <c r="AC118" t="s">
        <v>2553</v>
      </c>
      <c r="AD118" t="s">
        <v>2554</v>
      </c>
      <c r="AE118" t="s">
        <v>2555</v>
      </c>
      <c r="AF118" t="s">
        <v>74</v>
      </c>
      <c r="AG118">
        <v>194</v>
      </c>
      <c r="AH118">
        <v>220</v>
      </c>
      <c r="AI118">
        <v>243</v>
      </c>
      <c r="AJ118">
        <v>89</v>
      </c>
      <c r="AK118">
        <v>477</v>
      </c>
      <c r="AL118" t="s">
        <v>754</v>
      </c>
      <c r="AM118" t="s">
        <v>755</v>
      </c>
      <c r="AN118" t="s">
        <v>756</v>
      </c>
      <c r="AO118" t="s">
        <v>1141</v>
      </c>
      <c r="AP118" t="s">
        <v>1142</v>
      </c>
      <c r="AQ118" t="s">
        <v>74</v>
      </c>
      <c r="AR118" t="s">
        <v>1143</v>
      </c>
      <c r="AS118" t="s">
        <v>1144</v>
      </c>
      <c r="AT118" t="s">
        <v>1056</v>
      </c>
      <c r="AU118">
        <v>2018</v>
      </c>
      <c r="AV118">
        <v>63</v>
      </c>
      <c r="AW118" t="s">
        <v>74</v>
      </c>
      <c r="AX118" t="s">
        <v>74</v>
      </c>
      <c r="AY118" t="s">
        <v>74</v>
      </c>
      <c r="AZ118" t="s">
        <v>74</v>
      </c>
      <c r="BA118" t="s">
        <v>74</v>
      </c>
      <c r="BB118">
        <v>398</v>
      </c>
      <c r="BC118">
        <v>414</v>
      </c>
      <c r="BD118" t="s">
        <v>74</v>
      </c>
      <c r="BE118" t="s">
        <v>2556</v>
      </c>
      <c r="BF118" t="str">
        <f>HYPERLINK("http://dx.doi.org/10.1016/j.orgel.2018.09.010","http://dx.doi.org/10.1016/j.orgel.2018.09.010")</f>
        <v>http://dx.doi.org/10.1016/j.orgel.2018.09.010</v>
      </c>
      <c r="BG118" t="s">
        <v>74</v>
      </c>
      <c r="BH118" t="s">
        <v>74</v>
      </c>
      <c r="BI118">
        <v>17</v>
      </c>
      <c r="BJ118" t="s">
        <v>1147</v>
      </c>
      <c r="BK118" t="s">
        <v>100</v>
      </c>
      <c r="BL118" t="s">
        <v>1148</v>
      </c>
      <c r="BM118" t="s">
        <v>2557</v>
      </c>
      <c r="BN118" t="s">
        <v>74</v>
      </c>
      <c r="BO118" t="s">
        <v>163</v>
      </c>
      <c r="BP118" t="s">
        <v>74</v>
      </c>
      <c r="BQ118" t="s">
        <v>74</v>
      </c>
      <c r="BR118" t="s">
        <v>104</v>
      </c>
      <c r="BS118" t="s">
        <v>2558</v>
      </c>
      <c r="BT118" t="str">
        <f>HYPERLINK("https%3A%2F%2Fwww.webofscience.com%2Fwos%2Fwoscc%2Ffull-record%2FWOS:000449270700055","View Full Record in Web of Science")</f>
        <v>View Full Record in Web of Science</v>
      </c>
    </row>
    <row r="119" spans="1:72" x14ac:dyDescent="0.25">
      <c r="A119" t="s">
        <v>72</v>
      </c>
      <c r="B119" t="s">
        <v>2559</v>
      </c>
      <c r="C119" t="s">
        <v>74</v>
      </c>
      <c r="D119" t="s">
        <v>74</v>
      </c>
      <c r="E119" t="s">
        <v>74</v>
      </c>
      <c r="F119" t="s">
        <v>2560</v>
      </c>
      <c r="G119" t="s">
        <v>74</v>
      </c>
      <c r="H119" t="s">
        <v>74</v>
      </c>
      <c r="I119" t="s">
        <v>2561</v>
      </c>
      <c r="J119" t="s">
        <v>1271</v>
      </c>
      <c r="K119" t="s">
        <v>74</v>
      </c>
      <c r="L119" t="s">
        <v>74</v>
      </c>
      <c r="M119" t="s">
        <v>78</v>
      </c>
      <c r="N119" t="s">
        <v>79</v>
      </c>
      <c r="O119" t="s">
        <v>74</v>
      </c>
      <c r="P119" t="s">
        <v>74</v>
      </c>
      <c r="Q119" t="s">
        <v>74</v>
      </c>
      <c r="R119" t="s">
        <v>74</v>
      </c>
      <c r="S119" t="s">
        <v>74</v>
      </c>
      <c r="T119" t="s">
        <v>74</v>
      </c>
      <c r="U119" t="s">
        <v>2562</v>
      </c>
      <c r="V119" t="s">
        <v>2563</v>
      </c>
      <c r="W119" t="s">
        <v>2564</v>
      </c>
      <c r="X119" t="s">
        <v>2372</v>
      </c>
      <c r="Y119" t="s">
        <v>2373</v>
      </c>
      <c r="Z119" t="s">
        <v>398</v>
      </c>
      <c r="AA119" t="s">
        <v>2565</v>
      </c>
      <c r="AB119" t="s">
        <v>2566</v>
      </c>
      <c r="AC119" t="s">
        <v>2567</v>
      </c>
      <c r="AD119" t="s">
        <v>2568</v>
      </c>
      <c r="AE119" t="s">
        <v>2569</v>
      </c>
      <c r="AF119" t="s">
        <v>74</v>
      </c>
      <c r="AG119">
        <v>65</v>
      </c>
      <c r="AH119">
        <v>128</v>
      </c>
      <c r="AI119">
        <v>136</v>
      </c>
      <c r="AJ119">
        <v>7</v>
      </c>
      <c r="AK119">
        <v>103</v>
      </c>
      <c r="AL119" t="s">
        <v>120</v>
      </c>
      <c r="AM119" t="s">
        <v>121</v>
      </c>
      <c r="AN119" t="s">
        <v>122</v>
      </c>
      <c r="AO119" t="s">
        <v>1283</v>
      </c>
      <c r="AP119" t="s">
        <v>1284</v>
      </c>
      <c r="AQ119" t="s">
        <v>74</v>
      </c>
      <c r="AR119" t="s">
        <v>1285</v>
      </c>
      <c r="AS119" t="s">
        <v>1286</v>
      </c>
      <c r="AT119" t="s">
        <v>2570</v>
      </c>
      <c r="AU119">
        <v>2018</v>
      </c>
      <c r="AV119">
        <v>6</v>
      </c>
      <c r="AW119">
        <v>44</v>
      </c>
      <c r="AX119" t="s">
        <v>74</v>
      </c>
      <c r="AY119" t="s">
        <v>74</v>
      </c>
      <c r="AZ119" t="s">
        <v>74</v>
      </c>
      <c r="BA119" t="s">
        <v>74</v>
      </c>
      <c r="BB119">
        <v>11778</v>
      </c>
      <c r="BC119">
        <v>11784</v>
      </c>
      <c r="BD119" t="s">
        <v>74</v>
      </c>
      <c r="BE119" t="s">
        <v>2571</v>
      </c>
      <c r="BF119" t="str">
        <f>HYPERLINK("http://dx.doi.org/10.1039/c8tc03185a","http://dx.doi.org/10.1039/c8tc03185a")</f>
        <v>http://dx.doi.org/10.1039/c8tc03185a</v>
      </c>
      <c r="BG119" t="s">
        <v>74</v>
      </c>
      <c r="BH119" t="s">
        <v>74</v>
      </c>
      <c r="BI119">
        <v>7</v>
      </c>
      <c r="BJ119" t="s">
        <v>1147</v>
      </c>
      <c r="BK119" t="s">
        <v>100</v>
      </c>
      <c r="BL119" t="s">
        <v>1148</v>
      </c>
      <c r="BM119" t="s">
        <v>2572</v>
      </c>
      <c r="BN119" t="s">
        <v>74</v>
      </c>
      <c r="BO119" t="s">
        <v>1504</v>
      </c>
      <c r="BP119" t="s">
        <v>74</v>
      </c>
      <c r="BQ119" t="s">
        <v>74</v>
      </c>
      <c r="BR119" t="s">
        <v>104</v>
      </c>
      <c r="BS119" t="s">
        <v>2573</v>
      </c>
      <c r="BT119" t="str">
        <f>HYPERLINK("https%3A%2F%2Fwww.webofscience.com%2Fwos%2Fwoscc%2Ffull-record%2FWOS:000450436300001","View Full Record in Web of Science")</f>
        <v>View Full Record in Web of Science</v>
      </c>
    </row>
    <row r="120" spans="1:72" x14ac:dyDescent="0.25">
      <c r="A120" t="s">
        <v>72</v>
      </c>
      <c r="B120" t="s">
        <v>2574</v>
      </c>
      <c r="C120" t="s">
        <v>74</v>
      </c>
      <c r="D120" t="s">
        <v>74</v>
      </c>
      <c r="E120" t="s">
        <v>74</v>
      </c>
      <c r="F120" t="s">
        <v>2575</v>
      </c>
      <c r="G120" t="s">
        <v>74</v>
      </c>
      <c r="H120" t="s">
        <v>74</v>
      </c>
      <c r="I120" t="s">
        <v>2576</v>
      </c>
      <c r="J120" t="s">
        <v>200</v>
      </c>
      <c r="K120" t="s">
        <v>74</v>
      </c>
      <c r="L120" t="s">
        <v>74</v>
      </c>
      <c r="M120" t="s">
        <v>78</v>
      </c>
      <c r="N120" t="s">
        <v>79</v>
      </c>
      <c r="O120" t="s">
        <v>74</v>
      </c>
      <c r="P120" t="s">
        <v>74</v>
      </c>
      <c r="Q120" t="s">
        <v>74</v>
      </c>
      <c r="R120" t="s">
        <v>74</v>
      </c>
      <c r="S120" t="s">
        <v>74</v>
      </c>
      <c r="T120" t="s">
        <v>2577</v>
      </c>
      <c r="U120" t="s">
        <v>2578</v>
      </c>
      <c r="V120" t="s">
        <v>2579</v>
      </c>
      <c r="W120" t="s">
        <v>2580</v>
      </c>
      <c r="X120" t="s">
        <v>74</v>
      </c>
      <c r="Y120" t="s">
        <v>2581</v>
      </c>
      <c r="Z120" t="s">
        <v>2582</v>
      </c>
      <c r="AA120" t="s">
        <v>74</v>
      </c>
      <c r="AB120" t="s">
        <v>2583</v>
      </c>
      <c r="AC120" t="s">
        <v>2584</v>
      </c>
      <c r="AD120" t="s">
        <v>2584</v>
      </c>
      <c r="AE120" t="s">
        <v>2585</v>
      </c>
      <c r="AF120" t="s">
        <v>74</v>
      </c>
      <c r="AG120">
        <v>43</v>
      </c>
      <c r="AH120">
        <v>55</v>
      </c>
      <c r="AI120">
        <v>59</v>
      </c>
      <c r="AJ120">
        <v>12</v>
      </c>
      <c r="AK120">
        <v>146</v>
      </c>
      <c r="AL120" t="s">
        <v>150</v>
      </c>
      <c r="AM120" t="s">
        <v>151</v>
      </c>
      <c r="AN120" t="s">
        <v>152</v>
      </c>
      <c r="AO120" t="s">
        <v>213</v>
      </c>
      <c r="AP120" t="s">
        <v>214</v>
      </c>
      <c r="AQ120" t="s">
        <v>74</v>
      </c>
      <c r="AR120" t="s">
        <v>215</v>
      </c>
      <c r="AS120" t="s">
        <v>216</v>
      </c>
      <c r="AT120" t="s">
        <v>2586</v>
      </c>
      <c r="AU120">
        <v>2018</v>
      </c>
      <c r="AV120">
        <v>30</v>
      </c>
      <c r="AW120">
        <v>15</v>
      </c>
      <c r="AX120" t="s">
        <v>74</v>
      </c>
      <c r="AY120" t="s">
        <v>74</v>
      </c>
      <c r="AZ120" t="s">
        <v>74</v>
      </c>
      <c r="BA120" t="s">
        <v>74</v>
      </c>
      <c r="BB120" t="s">
        <v>74</v>
      </c>
      <c r="BC120" t="s">
        <v>74</v>
      </c>
      <c r="BD120">
        <v>1706757</v>
      </c>
      <c r="BE120" t="s">
        <v>2587</v>
      </c>
      <c r="BF120" t="str">
        <f>HYPERLINK("http://dx.doi.org/10.1002/adma.201706757","http://dx.doi.org/10.1002/adma.201706757")</f>
        <v>http://dx.doi.org/10.1002/adma.201706757</v>
      </c>
      <c r="BG120" t="s">
        <v>74</v>
      </c>
      <c r="BH120" t="s">
        <v>74</v>
      </c>
      <c r="BI120">
        <v>5</v>
      </c>
      <c r="BJ120" t="s">
        <v>160</v>
      </c>
      <c r="BK120" t="s">
        <v>100</v>
      </c>
      <c r="BL120" t="s">
        <v>161</v>
      </c>
      <c r="BM120" t="s">
        <v>2588</v>
      </c>
      <c r="BN120">
        <v>29498110</v>
      </c>
      <c r="BO120" t="s">
        <v>74</v>
      </c>
      <c r="BP120" t="s">
        <v>74</v>
      </c>
      <c r="BQ120" t="s">
        <v>74</v>
      </c>
      <c r="BR120" t="s">
        <v>104</v>
      </c>
      <c r="BS120" t="s">
        <v>2589</v>
      </c>
      <c r="BT120" t="str">
        <f>HYPERLINK("https%3A%2F%2Fwww.webofscience.com%2Fwos%2Fwoscc%2Ffull-record%2FWOS:000430101200030","View Full Record in Web of Science")</f>
        <v>View Full Record in Web of Science</v>
      </c>
    </row>
    <row r="121" spans="1:72" x14ac:dyDescent="0.25">
      <c r="A121" t="s">
        <v>72</v>
      </c>
      <c r="B121" t="s">
        <v>2590</v>
      </c>
      <c r="C121" t="s">
        <v>74</v>
      </c>
      <c r="D121" t="s">
        <v>74</v>
      </c>
      <c r="E121" t="s">
        <v>74</v>
      </c>
      <c r="F121" t="s">
        <v>2591</v>
      </c>
      <c r="G121" t="s">
        <v>74</v>
      </c>
      <c r="H121" t="s">
        <v>74</v>
      </c>
      <c r="I121" t="s">
        <v>2592</v>
      </c>
      <c r="J121" t="s">
        <v>520</v>
      </c>
      <c r="K121" t="s">
        <v>74</v>
      </c>
      <c r="L121" t="s">
        <v>74</v>
      </c>
      <c r="M121" t="s">
        <v>78</v>
      </c>
      <c r="N121" t="s">
        <v>169</v>
      </c>
      <c r="O121" t="s">
        <v>74</v>
      </c>
      <c r="P121" t="s">
        <v>74</v>
      </c>
      <c r="Q121" t="s">
        <v>74</v>
      </c>
      <c r="R121" t="s">
        <v>74</v>
      </c>
      <c r="S121" t="s">
        <v>74</v>
      </c>
      <c r="T121" t="s">
        <v>74</v>
      </c>
      <c r="U121" t="s">
        <v>2593</v>
      </c>
      <c r="V121" t="s">
        <v>2594</v>
      </c>
      <c r="W121" t="s">
        <v>2595</v>
      </c>
      <c r="X121" t="s">
        <v>2596</v>
      </c>
      <c r="Y121" t="s">
        <v>2597</v>
      </c>
      <c r="Z121" t="s">
        <v>2598</v>
      </c>
      <c r="AA121" t="s">
        <v>2599</v>
      </c>
      <c r="AB121" t="s">
        <v>2600</v>
      </c>
      <c r="AC121" t="s">
        <v>2601</v>
      </c>
      <c r="AD121" t="s">
        <v>2602</v>
      </c>
      <c r="AE121" t="s">
        <v>2603</v>
      </c>
      <c r="AF121" t="s">
        <v>74</v>
      </c>
      <c r="AG121">
        <v>184</v>
      </c>
      <c r="AH121">
        <v>1184</v>
      </c>
      <c r="AI121">
        <v>1278</v>
      </c>
      <c r="AJ121">
        <v>168</v>
      </c>
      <c r="AK121">
        <v>1706</v>
      </c>
      <c r="AL121" t="s">
        <v>91</v>
      </c>
      <c r="AM121" t="s">
        <v>92</v>
      </c>
      <c r="AN121" t="s">
        <v>93</v>
      </c>
      <c r="AO121" t="s">
        <v>532</v>
      </c>
      <c r="AP121" t="s">
        <v>74</v>
      </c>
      <c r="AQ121" t="s">
        <v>74</v>
      </c>
      <c r="AR121" t="s">
        <v>533</v>
      </c>
      <c r="AS121" t="s">
        <v>534</v>
      </c>
      <c r="AT121" t="s">
        <v>383</v>
      </c>
      <c r="AU121">
        <v>2018</v>
      </c>
      <c r="AV121">
        <v>3</v>
      </c>
      <c r="AW121">
        <v>2</v>
      </c>
      <c r="AX121" t="s">
        <v>74</v>
      </c>
      <c r="AY121" t="s">
        <v>74</v>
      </c>
      <c r="AZ121" t="s">
        <v>74</v>
      </c>
      <c r="BA121" t="s">
        <v>74</v>
      </c>
      <c r="BB121" t="s">
        <v>74</v>
      </c>
      <c r="BC121" t="s">
        <v>74</v>
      </c>
      <c r="BD121">
        <v>17086</v>
      </c>
      <c r="BE121" t="s">
        <v>2604</v>
      </c>
      <c r="BF121" t="str">
        <f>HYPERLINK("http://dx.doi.org/10.1038/natrevmats.2017.86","http://dx.doi.org/10.1038/natrevmats.2017.86")</f>
        <v>http://dx.doi.org/10.1038/natrevmats.2017.86</v>
      </c>
      <c r="BG121" t="s">
        <v>74</v>
      </c>
      <c r="BH121" t="s">
        <v>74</v>
      </c>
      <c r="BI121">
        <v>14</v>
      </c>
      <c r="BJ121" t="s">
        <v>476</v>
      </c>
      <c r="BK121" t="s">
        <v>100</v>
      </c>
      <c r="BL121" t="s">
        <v>477</v>
      </c>
      <c r="BM121" t="s">
        <v>2605</v>
      </c>
      <c r="BN121" t="s">
        <v>74</v>
      </c>
      <c r="BO121" t="s">
        <v>479</v>
      </c>
      <c r="BP121" t="s">
        <v>74</v>
      </c>
      <c r="BQ121" t="s">
        <v>74</v>
      </c>
      <c r="BR121" t="s">
        <v>104</v>
      </c>
      <c r="BS121" t="s">
        <v>2606</v>
      </c>
      <c r="BT121" t="str">
        <f>HYPERLINK("https%3A%2F%2Fwww.webofscience.com%2Fwos%2Fwoscc%2Ffull-record%2FWOS:000426604800007","View Full Record in Web of Science")</f>
        <v>View Full Record in Web of Science</v>
      </c>
    </row>
    <row r="122" spans="1:72" x14ac:dyDescent="0.25">
      <c r="A122" t="s">
        <v>72</v>
      </c>
      <c r="B122" t="s">
        <v>2607</v>
      </c>
      <c r="C122" t="s">
        <v>74</v>
      </c>
      <c r="D122" t="s">
        <v>74</v>
      </c>
      <c r="E122" t="s">
        <v>74</v>
      </c>
      <c r="F122" t="s">
        <v>2608</v>
      </c>
      <c r="G122" t="s">
        <v>74</v>
      </c>
      <c r="H122" t="s">
        <v>74</v>
      </c>
      <c r="I122" t="s">
        <v>2609</v>
      </c>
      <c r="J122" t="s">
        <v>1128</v>
      </c>
      <c r="K122" t="s">
        <v>74</v>
      </c>
      <c r="L122" t="s">
        <v>74</v>
      </c>
      <c r="M122" t="s">
        <v>78</v>
      </c>
      <c r="N122" t="s">
        <v>79</v>
      </c>
      <c r="O122" t="s">
        <v>74</v>
      </c>
      <c r="P122" t="s">
        <v>74</v>
      </c>
      <c r="Q122" t="s">
        <v>74</v>
      </c>
      <c r="R122" t="s">
        <v>74</v>
      </c>
      <c r="S122" t="s">
        <v>74</v>
      </c>
      <c r="T122" t="s">
        <v>2610</v>
      </c>
      <c r="U122" t="s">
        <v>2611</v>
      </c>
      <c r="V122" t="s">
        <v>2612</v>
      </c>
      <c r="W122" t="s">
        <v>2613</v>
      </c>
      <c r="X122" t="s">
        <v>2614</v>
      </c>
      <c r="Y122" t="s">
        <v>2615</v>
      </c>
      <c r="Z122" t="s">
        <v>2616</v>
      </c>
      <c r="AA122" t="s">
        <v>2617</v>
      </c>
      <c r="AB122" t="s">
        <v>2618</v>
      </c>
      <c r="AC122" t="s">
        <v>2619</v>
      </c>
      <c r="AD122" t="s">
        <v>2620</v>
      </c>
      <c r="AE122" t="s">
        <v>2621</v>
      </c>
      <c r="AF122" t="s">
        <v>74</v>
      </c>
      <c r="AG122">
        <v>52</v>
      </c>
      <c r="AH122">
        <v>74</v>
      </c>
      <c r="AI122">
        <v>74</v>
      </c>
      <c r="AJ122">
        <v>17</v>
      </c>
      <c r="AK122">
        <v>249</v>
      </c>
      <c r="AL122" t="s">
        <v>2622</v>
      </c>
      <c r="AM122" t="s">
        <v>755</v>
      </c>
      <c r="AN122" t="s">
        <v>2623</v>
      </c>
      <c r="AO122" t="s">
        <v>1141</v>
      </c>
      <c r="AP122" t="s">
        <v>1142</v>
      </c>
      <c r="AQ122" t="s">
        <v>74</v>
      </c>
      <c r="AR122" t="s">
        <v>1143</v>
      </c>
      <c r="AS122" t="s">
        <v>1144</v>
      </c>
      <c r="AT122" t="s">
        <v>268</v>
      </c>
      <c r="AU122">
        <v>2017</v>
      </c>
      <c r="AV122">
        <v>47</v>
      </c>
      <c r="AW122" t="s">
        <v>74</v>
      </c>
      <c r="AX122" t="s">
        <v>74</v>
      </c>
      <c r="AY122" t="s">
        <v>74</v>
      </c>
      <c r="AZ122" t="s">
        <v>74</v>
      </c>
      <c r="BA122" t="s">
        <v>74</v>
      </c>
      <c r="BB122">
        <v>126</v>
      </c>
      <c r="BC122">
        <v>132</v>
      </c>
      <c r="BD122" t="s">
        <v>74</v>
      </c>
      <c r="BE122" t="s">
        <v>2624</v>
      </c>
      <c r="BF122" t="str">
        <f>HYPERLINK("http://dx.doi.org/10.1016/j.orgel.2017.05.017","http://dx.doi.org/10.1016/j.orgel.2017.05.017")</f>
        <v>http://dx.doi.org/10.1016/j.orgel.2017.05.017</v>
      </c>
      <c r="BG122" t="s">
        <v>74</v>
      </c>
      <c r="BH122" t="s">
        <v>74</v>
      </c>
      <c r="BI122">
        <v>7</v>
      </c>
      <c r="BJ122" t="s">
        <v>1147</v>
      </c>
      <c r="BK122" t="s">
        <v>100</v>
      </c>
      <c r="BL122" t="s">
        <v>1148</v>
      </c>
      <c r="BM122" t="s">
        <v>2625</v>
      </c>
      <c r="BN122" t="s">
        <v>74</v>
      </c>
      <c r="BO122" t="s">
        <v>74</v>
      </c>
      <c r="BP122" t="s">
        <v>74</v>
      </c>
      <c r="BQ122" t="s">
        <v>74</v>
      </c>
      <c r="BR122" t="s">
        <v>104</v>
      </c>
      <c r="BS122" t="s">
        <v>2626</v>
      </c>
      <c r="BT122" t="str">
        <f>HYPERLINK("https%3A%2F%2Fwww.webofscience.com%2Fwos%2Fwoscc%2Ffull-record%2FWOS:000403985300017","View Full Record in Web of Science")</f>
        <v>View Full Record in Web of Science</v>
      </c>
    </row>
    <row r="123" spans="1:72" x14ac:dyDescent="0.25">
      <c r="A123" t="s">
        <v>72</v>
      </c>
      <c r="B123" t="s">
        <v>2627</v>
      </c>
      <c r="C123" t="s">
        <v>74</v>
      </c>
      <c r="D123" t="s">
        <v>74</v>
      </c>
      <c r="E123" t="s">
        <v>74</v>
      </c>
      <c r="F123" t="s">
        <v>2628</v>
      </c>
      <c r="G123" t="s">
        <v>74</v>
      </c>
      <c r="H123" t="s">
        <v>74</v>
      </c>
      <c r="I123" t="s">
        <v>2629</v>
      </c>
      <c r="J123" t="s">
        <v>908</v>
      </c>
      <c r="K123" t="s">
        <v>74</v>
      </c>
      <c r="L123" t="s">
        <v>74</v>
      </c>
      <c r="M123" t="s">
        <v>78</v>
      </c>
      <c r="N123" t="s">
        <v>79</v>
      </c>
      <c r="O123" t="s">
        <v>74</v>
      </c>
      <c r="P123" t="s">
        <v>74</v>
      </c>
      <c r="Q123" t="s">
        <v>74</v>
      </c>
      <c r="R123" t="s">
        <v>74</v>
      </c>
      <c r="S123" t="s">
        <v>74</v>
      </c>
      <c r="T123" t="s">
        <v>74</v>
      </c>
      <c r="U123" t="s">
        <v>2630</v>
      </c>
      <c r="V123" t="s">
        <v>2631</v>
      </c>
      <c r="W123" t="s">
        <v>2632</v>
      </c>
      <c r="X123" t="s">
        <v>2614</v>
      </c>
      <c r="Y123" t="s">
        <v>2633</v>
      </c>
      <c r="Z123" t="s">
        <v>2634</v>
      </c>
      <c r="AA123" t="s">
        <v>2635</v>
      </c>
      <c r="AB123" t="s">
        <v>2618</v>
      </c>
      <c r="AC123" t="s">
        <v>2636</v>
      </c>
      <c r="AD123" t="s">
        <v>2637</v>
      </c>
      <c r="AE123" t="s">
        <v>2638</v>
      </c>
      <c r="AF123" t="s">
        <v>74</v>
      </c>
      <c r="AG123">
        <v>31</v>
      </c>
      <c r="AH123">
        <v>119</v>
      </c>
      <c r="AI123">
        <v>125</v>
      </c>
      <c r="AJ123">
        <v>6</v>
      </c>
      <c r="AK123">
        <v>147</v>
      </c>
      <c r="AL123" t="s">
        <v>897</v>
      </c>
      <c r="AM123" t="s">
        <v>832</v>
      </c>
      <c r="AN123" t="s">
        <v>833</v>
      </c>
      <c r="AO123" t="s">
        <v>917</v>
      </c>
      <c r="AP123" t="s">
        <v>918</v>
      </c>
      <c r="AQ123" t="s">
        <v>74</v>
      </c>
      <c r="AR123" t="s">
        <v>919</v>
      </c>
      <c r="AS123" t="s">
        <v>920</v>
      </c>
      <c r="AT123" t="s">
        <v>2639</v>
      </c>
      <c r="AU123">
        <v>2017</v>
      </c>
      <c r="AV123">
        <v>110</v>
      </c>
      <c r="AW123">
        <v>8</v>
      </c>
      <c r="AX123" t="s">
        <v>74</v>
      </c>
      <c r="AY123" t="s">
        <v>74</v>
      </c>
      <c r="AZ123" t="s">
        <v>74</v>
      </c>
      <c r="BA123" t="s">
        <v>74</v>
      </c>
      <c r="BB123" t="s">
        <v>74</v>
      </c>
      <c r="BC123" t="s">
        <v>74</v>
      </c>
      <c r="BD123">
        <v>83302</v>
      </c>
      <c r="BE123" t="s">
        <v>2640</v>
      </c>
      <c r="BF123" t="str">
        <f>HYPERLINK("http://dx.doi.org/10.1063/1.4977069","http://dx.doi.org/10.1063/1.4977069")</f>
        <v>http://dx.doi.org/10.1063/1.4977069</v>
      </c>
      <c r="BG123" t="s">
        <v>74</v>
      </c>
      <c r="BH123" t="s">
        <v>74</v>
      </c>
      <c r="BI123">
        <v>4</v>
      </c>
      <c r="BJ123" t="s">
        <v>840</v>
      </c>
      <c r="BK123" t="s">
        <v>100</v>
      </c>
      <c r="BL123" t="s">
        <v>841</v>
      </c>
      <c r="BM123" t="s">
        <v>2641</v>
      </c>
      <c r="BN123" t="s">
        <v>74</v>
      </c>
      <c r="BO123" t="s">
        <v>74</v>
      </c>
      <c r="BP123" t="s">
        <v>74</v>
      </c>
      <c r="BQ123" t="s">
        <v>74</v>
      </c>
      <c r="BR123" t="s">
        <v>104</v>
      </c>
      <c r="BS123" t="s">
        <v>2642</v>
      </c>
      <c r="BT123" t="str">
        <f>HYPERLINK("https%3A%2F%2Fwww.webofscience.com%2Fwos%2Fwoscc%2Ffull-record%2FWOS:000394762600040","View Full Record in Web of Science")</f>
        <v>View Full Record in Web of Science</v>
      </c>
    </row>
    <row r="124" spans="1:72" x14ac:dyDescent="0.25">
      <c r="A124" t="s">
        <v>72</v>
      </c>
      <c r="B124" t="s">
        <v>2643</v>
      </c>
      <c r="C124" t="s">
        <v>74</v>
      </c>
      <c r="D124" t="s">
        <v>74</v>
      </c>
      <c r="E124" t="s">
        <v>74</v>
      </c>
      <c r="F124" t="s">
        <v>2644</v>
      </c>
      <c r="G124" t="s">
        <v>74</v>
      </c>
      <c r="H124" t="s">
        <v>74</v>
      </c>
      <c r="I124" t="s">
        <v>2645</v>
      </c>
      <c r="J124" t="s">
        <v>908</v>
      </c>
      <c r="K124" t="s">
        <v>74</v>
      </c>
      <c r="L124" t="s">
        <v>74</v>
      </c>
      <c r="M124" t="s">
        <v>78</v>
      </c>
      <c r="N124" t="s">
        <v>79</v>
      </c>
      <c r="O124" t="s">
        <v>74</v>
      </c>
      <c r="P124" t="s">
        <v>74</v>
      </c>
      <c r="Q124" t="s">
        <v>74</v>
      </c>
      <c r="R124" t="s">
        <v>74</v>
      </c>
      <c r="S124" t="s">
        <v>74</v>
      </c>
      <c r="T124" t="s">
        <v>74</v>
      </c>
      <c r="U124" t="s">
        <v>2646</v>
      </c>
      <c r="V124" t="s">
        <v>2647</v>
      </c>
      <c r="W124" t="s">
        <v>2648</v>
      </c>
      <c r="X124" t="s">
        <v>2649</v>
      </c>
      <c r="Y124" t="s">
        <v>2650</v>
      </c>
      <c r="Z124" t="s">
        <v>2651</v>
      </c>
      <c r="AA124" t="s">
        <v>2652</v>
      </c>
      <c r="AB124" t="s">
        <v>2653</v>
      </c>
      <c r="AC124" t="s">
        <v>74</v>
      </c>
      <c r="AD124" t="s">
        <v>74</v>
      </c>
      <c r="AE124" t="s">
        <v>74</v>
      </c>
      <c r="AF124" t="s">
        <v>74</v>
      </c>
      <c r="AG124">
        <v>38</v>
      </c>
      <c r="AH124">
        <v>133</v>
      </c>
      <c r="AI124">
        <v>144</v>
      </c>
      <c r="AJ124">
        <v>5</v>
      </c>
      <c r="AK124">
        <v>189</v>
      </c>
      <c r="AL124" t="s">
        <v>897</v>
      </c>
      <c r="AM124" t="s">
        <v>832</v>
      </c>
      <c r="AN124" t="s">
        <v>833</v>
      </c>
      <c r="AO124" t="s">
        <v>917</v>
      </c>
      <c r="AP124" t="s">
        <v>918</v>
      </c>
      <c r="AQ124" t="s">
        <v>74</v>
      </c>
      <c r="AR124" t="s">
        <v>919</v>
      </c>
      <c r="AS124" t="s">
        <v>920</v>
      </c>
      <c r="AT124" t="s">
        <v>2654</v>
      </c>
      <c r="AU124">
        <v>2015</v>
      </c>
      <c r="AV124">
        <v>107</v>
      </c>
      <c r="AW124">
        <v>26</v>
      </c>
      <c r="AX124" t="s">
        <v>74</v>
      </c>
      <c r="AY124" t="s">
        <v>74</v>
      </c>
      <c r="AZ124" t="s">
        <v>74</v>
      </c>
      <c r="BA124" t="s">
        <v>74</v>
      </c>
      <c r="BB124" t="s">
        <v>74</v>
      </c>
      <c r="BC124" t="s">
        <v>74</v>
      </c>
      <c r="BD124">
        <v>263302</v>
      </c>
      <c r="BE124" t="s">
        <v>2655</v>
      </c>
      <c r="BF124" t="str">
        <f>HYPERLINK("http://dx.doi.org/10.1063/1.4938553","http://dx.doi.org/10.1063/1.4938553")</f>
        <v>http://dx.doi.org/10.1063/1.4938553</v>
      </c>
      <c r="BG124" t="s">
        <v>74</v>
      </c>
      <c r="BH124" t="s">
        <v>74</v>
      </c>
      <c r="BI124">
        <v>5</v>
      </c>
      <c r="BJ124" t="s">
        <v>840</v>
      </c>
      <c r="BK124" t="s">
        <v>100</v>
      </c>
      <c r="BL124" t="s">
        <v>841</v>
      </c>
      <c r="BM124" t="s">
        <v>2656</v>
      </c>
      <c r="BN124" t="s">
        <v>74</v>
      </c>
      <c r="BO124" t="s">
        <v>74</v>
      </c>
      <c r="BP124" t="s">
        <v>74</v>
      </c>
      <c r="BQ124" t="s">
        <v>74</v>
      </c>
      <c r="BR124" t="s">
        <v>104</v>
      </c>
      <c r="BS124" t="s">
        <v>2657</v>
      </c>
      <c r="BT124" t="str">
        <f>HYPERLINK("https%3A%2F%2Fwww.webofscience.com%2Fwos%2Fwoscc%2Ffull-record%2FWOS:000368442300039","View Full Record in Web of Science")</f>
        <v>View Full Record in Web of Science</v>
      </c>
    </row>
  </sheetData>
  <pageMargins left="0.78740157499999996" right="0.78740157499999996" top="0.984251969" bottom="0.984251969"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Alves Beneti</cp:lastModifiedBy>
  <dcterms:created xsi:type="dcterms:W3CDTF">2024-08-20T18:51:10Z</dcterms:created>
  <dcterms:modified xsi:type="dcterms:W3CDTF">2024-08-20T18:51:11Z</dcterms:modified>
</cp:coreProperties>
</file>