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_traspaso\"/>
    </mc:Choice>
  </mc:AlternateContent>
  <xr:revisionPtr revIDLastSave="0" documentId="13_ncr:1_{D4064171-0C54-4553-99DF-35F2469AB184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Buzones" sheetId="21" r:id="rId1"/>
    <sheet name="Mant.Vias" sheetId="47" r:id="rId2"/>
    <sheet name="Locos.Carros" sheetId="51" r:id="rId3"/>
    <sheet name="A1" sheetId="49" r:id="rId4"/>
    <sheet name="B1" sheetId="50" r:id="rId5"/>
    <sheet name="Est sup" sheetId="43" r:id="rId6"/>
    <sheet name="Est mina" sheetId="44" r:id="rId7"/>
    <sheet name="Tableros 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50" l="1"/>
  <c r="G20" i="50"/>
  <c r="G19" i="50"/>
  <c r="G18" i="50"/>
  <c r="G17" i="50"/>
  <c r="G22" i="50" l="1"/>
  <c r="G24" i="50" s="1"/>
  <c r="G21" i="51"/>
  <c r="G20" i="51"/>
  <c r="G19" i="51"/>
  <c r="G18" i="51"/>
  <c r="G17" i="51"/>
  <c r="G22" i="51" s="1"/>
  <c r="G24" i="51" s="1"/>
  <c r="N10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AD5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AD4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G21" i="47"/>
  <c r="G20" i="47"/>
  <c r="G19" i="47"/>
  <c r="G18" i="47"/>
  <c r="G17" i="47"/>
  <c r="G22" i="47" s="1"/>
  <c r="G24" i="47" s="1"/>
  <c r="M10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G21" i="49"/>
  <c r="G20" i="49"/>
  <c r="G19" i="49"/>
  <c r="G18" i="49"/>
  <c r="G17" i="49"/>
  <c r="G22" i="49" s="1"/>
  <c r="O5" i="21"/>
  <c r="G17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M10" i="21"/>
  <c r="G18" i="21"/>
  <c r="G22" i="21" s="1"/>
  <c r="G24" i="21" s="1"/>
  <c r="G19" i="21"/>
  <c r="G20" i="21"/>
  <c r="G21" i="21"/>
  <c r="G24" i="49" l="1"/>
  <c r="I27" i="22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</calcChain>
</file>

<file path=xl/sharedStrings.xml><?xml version="1.0" encoding="utf-8"?>
<sst xmlns="http://schemas.openxmlformats.org/spreadsheetml/2006/main" count="298" uniqueCount="73">
  <si>
    <t>META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</si>
  <si>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</si>
  <si>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</si>
  <si>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</si>
  <si>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</si>
  <si>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</si>
  <si>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</si>
  <si>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</si>
  <si>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</si>
  <si>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</si>
  <si>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</si>
  <si>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</si>
  <si>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</si>
  <si>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</si>
  <si>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</si>
  <si>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</si>
  <si>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</si>
  <si>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</si>
  <si>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</si>
  <si>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</si>
  <si>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</si>
  <si>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</si>
  <si>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</si>
  <si>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</si>
  <si>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</si>
  <si>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</si>
  <si>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</si>
  <si>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</si>
  <si>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</si>
  <si>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</si>
  <si>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</si>
  <si>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</si>
  <si>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</si>
  <si>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</si>
  <si>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</si>
  <si>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</si>
  <si>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</si>
  <si>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</si>
  <si>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</si>
  <si>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</si>
  <si>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5. Almuerzo</t>
  </si>
  <si>
    <t>6. Inicio Actividades PM</t>
  </si>
  <si>
    <t>7. término Actividades PM</t>
  </si>
  <si>
    <t xml:space="preserve">VI </t>
  </si>
  <si>
    <t>Traslado Colación</t>
  </si>
  <si>
    <t>Llegada instalación</t>
  </si>
  <si>
    <t>Salida instalación</t>
  </si>
  <si>
    <t>Llegada a postura</t>
  </si>
  <si>
    <t>Abandono postura</t>
  </si>
  <si>
    <t>Termino Turno</t>
  </si>
  <si>
    <t>TURNO</t>
  </si>
  <si>
    <t>H</t>
  </si>
  <si>
    <t>Buzones</t>
  </si>
  <si>
    <t>INGRESO A POSTURA</t>
  </si>
  <si>
    <t>SALIDA INTERIOR MINA</t>
  </si>
  <si>
    <t>TRASLADO A POSTURA</t>
  </si>
  <si>
    <t>LLEGADA DET (CAMARINES)</t>
  </si>
  <si>
    <t>CHARLA INICIO DE TURNO</t>
  </si>
  <si>
    <t>TRASLADO A BUSES</t>
  </si>
  <si>
    <t>SALIDA BUSES CANCHA 6</t>
  </si>
  <si>
    <t>ALMUERZO + CAMBIO ROPA</t>
  </si>
  <si>
    <t>Mant.Vias</t>
  </si>
  <si>
    <t>INGRESO POSTURA PM</t>
  </si>
  <si>
    <t>SALIDA POSTURA</t>
  </si>
  <si>
    <t>SA</t>
  </si>
  <si>
    <t>DO</t>
  </si>
  <si>
    <t>SALIDA A CAMARINES</t>
  </si>
  <si>
    <t>INGRESO PM</t>
  </si>
  <si>
    <t>SALIDA INTERIOR MINA/TALLER ELECTRICO</t>
  </si>
  <si>
    <t>A1</t>
  </si>
  <si>
    <t>CENA</t>
  </si>
  <si>
    <t>INGRESO AM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</si>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</sst>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62">
    <xf numFmtId="0" fontId="0" fillId="0" borderId="0" xfId="0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20" fontId="9" fillId="0" borderId="0" xfId="0" applyNumberFormat="1" applyFont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20" fontId="8" fillId="0" borderId="0" xfId="0" applyNumberFormat="1" applyFont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20" fontId="8" fillId="6" borderId="18" xfId="0" applyNumberFormat="1" applyFont="1" applyFill="1" applyBorder="1" applyAlignment="1">
      <alignment horizontal="center"/>
    </xf>
    <xf numFmtId="9" fontId="8" fillId="6" borderId="18" xfId="1" applyFon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20" fontId="0" fillId="0" borderId="6" xfId="0" applyNumberFormat="1" applyBorder="1" applyAlignment="1">
      <alignment horizontal="center"/>
    </xf>
    <xf numFmtId="20" fontId="9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87"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10</xdr:col>
      <xdr:colOff>5275035</xdr:colOff>
      <xdr:row>17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10</xdr:col>
      <xdr:colOff>5275035</xdr:colOff>
      <xdr:row>17</xdr:row>
      <xdr:rowOff>143334</xdr:rowOff>
    </xdr:to>
    <xdr:sp macro="" textlink="">
      <xdr:nvSpPr>
        <xdr:cNvPr id="30" name="CuadroTexto 17">
          <a:extLst>
            <a:ext uri="{FF2B5EF4-FFF2-40B4-BE49-F238E27FC236}">
              <a16:creationId xmlns:a16="http://schemas.microsoft.com/office/drawing/2014/main" id="{5DCA2696-EDF7-4B4F-8692-7B13E66B6587}"/>
            </a:ext>
          </a:extLst>
        </xdr:cNvPr>
        <xdr:cNvSpPr txBox="1"/>
      </xdr:nvSpPr>
      <xdr:spPr>
        <a:xfrm>
          <a:off x="15189200" y="3467100"/>
          <a:ext cx="2569935" cy="7910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11</xdr:col>
      <xdr:colOff>5275035</xdr:colOff>
      <xdr:row>17</xdr:row>
      <xdr:rowOff>143334</xdr:rowOff>
    </xdr:to>
    <xdr:sp macro="" textlink="">
      <xdr:nvSpPr>
        <xdr:cNvPr id="2" name="CuadroTexto 17">
          <a:extLst>
            <a:ext uri="{FF2B5EF4-FFF2-40B4-BE49-F238E27FC236}">
              <a16:creationId xmlns:a16="http://schemas.microsoft.com/office/drawing/2014/main" id="{3588BBC9-5559-DD41-9F9D-7822DD5AA3EE}"/>
            </a:ext>
          </a:extLst>
        </xdr:cNvPr>
        <xdr:cNvSpPr txBox="1"/>
      </xdr:nvSpPr>
      <xdr:spPr>
        <a:xfrm>
          <a:off x="15189200" y="3467100"/>
          <a:ext cx="2569935" cy="7910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11</xdr:col>
      <xdr:colOff>5275035</xdr:colOff>
      <xdr:row>17</xdr:row>
      <xdr:rowOff>143334</xdr:rowOff>
    </xdr:to>
    <xdr:sp macro="" textlink="">
      <xdr:nvSpPr>
        <xdr:cNvPr id="2" name="CuadroTexto 17">
          <a:extLst>
            <a:ext uri="{FF2B5EF4-FFF2-40B4-BE49-F238E27FC236}">
              <a16:creationId xmlns:a16="http://schemas.microsoft.com/office/drawing/2014/main" id="{D05182CD-F902-6244-80FF-C545B1D45764}"/>
            </a:ext>
          </a:extLst>
        </xdr:cNvPr>
        <xdr:cNvSpPr txBox="1"/>
      </xdr:nvSpPr>
      <xdr:spPr>
        <a:xfrm>
          <a:off x="15189200" y="3467100"/>
          <a:ext cx="2569935" cy="7910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11</xdr:col>
      <xdr:colOff>5275035</xdr:colOff>
      <xdr:row>17</xdr:row>
      <xdr:rowOff>143334</xdr:rowOff>
    </xdr:to>
    <xdr:sp macro="" textlink="">
      <xdr:nvSpPr>
        <xdr:cNvPr id="3" name="CuadroTexto 17">
          <a:extLst>
            <a:ext uri="{FF2B5EF4-FFF2-40B4-BE49-F238E27FC236}">
              <a16:creationId xmlns:a16="http://schemas.microsoft.com/office/drawing/2014/main" id="{C78B51DD-DBCD-F34F-9C5B-81DDCE85BA52}"/>
            </a:ext>
          </a:extLst>
        </xdr:cNvPr>
        <xdr:cNvSpPr txBox="1"/>
      </xdr:nvSpPr>
      <xdr:spPr>
        <a:xfrm>
          <a:off x="17005300" y="3467100"/>
          <a:ext cx="2569935" cy="7910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3:V56" totalsRowShown="0">
  <autoFilter ref="M3:V56" xr:uid="{00000000-0009-0000-0100-000003000000}"/>
  <sortState xmlns:xlrd2="http://schemas.microsoft.com/office/spreadsheetml/2017/richdata2" ref="M3:S36">
    <sortCondition ref="M3"/>
  </sortState>
  <tableColumns count="10">
    <tableColumn id="2" xr3:uid="{00000000-0010-0000-0000-000002000000}" name="Columna2" dataDxfId="86">
      <calculatedColumnFormula>Tabla5[[#This Row],[Columna1]]</calculatedColumnFormula>
    </tableColumn>
    <tableColumn id="9" xr3:uid="{00000000-0010-0000-0000-000009000000}" name="Columna22" dataDxfId="85"/>
    <tableColumn id="8" xr3:uid="{00000000-0010-0000-0000-000008000000}" name="Columna3" dataDxfId="84"/>
    <tableColumn id="3" xr3:uid="{00000000-0010-0000-0000-000003000000}" name="Llegada a instalación" dataDxfId="83">
      <calculatedColumnFormula>D4</calculatedColumnFormula>
    </tableColumn>
    <tableColumn id="4" xr3:uid="{00000000-0010-0000-0000-000004000000}" name="Tiempo en instalación " dataDxfId="82">
      <calculatedColumnFormula>#REF!-D4</calculatedColumnFormula>
    </tableColumn>
    <tableColumn id="5" xr3:uid="{00000000-0010-0000-0000-000005000000}" name="Traslado a postura " dataDxfId="81">
      <calculatedColumnFormula>F4-#REF!</calculatedColumnFormula>
    </tableColumn>
    <tableColumn id="6" xr3:uid="{00000000-0010-0000-0000-000006000000}" name="Tiempo disponible AM" dataDxfId="80">
      <calculatedColumnFormula>#REF!-F4</calculatedColumnFormula>
    </tableColumn>
    <tableColumn id="12" xr3:uid="{00000000-0010-0000-0000-00000C000000}" name="Traslado Colación" dataDxfId="79">
      <calculatedColumnFormula>H4-G4</calculatedColumnFormula>
    </tableColumn>
    <tableColumn id="7" xr3:uid="{00000000-0010-0000-0000-000007000000}" name="Almuerzo" dataDxfId="78">
      <calculatedColumnFormula>#REF!-#REF!</calculatedColumnFormula>
    </tableColumn>
    <tableColumn id="10" xr3:uid="{00000000-0010-0000-0000-00000A000000}" name="Tiempo disponible PM" dataDxfId="77">
      <calculatedColumnFormula>#REF!-#REF!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3:J24" totalsRowShown="0" headerRowDxfId="76" dataDxfId="75" tableBorderDxfId="74">
  <autoFilter ref="A3:J24" xr:uid="{00000000-0009-0000-0100-000005000000}"/>
  <sortState xmlns:xlrd2="http://schemas.microsoft.com/office/spreadsheetml/2017/richdata2" ref="A4:J20">
    <sortCondition ref="A4"/>
  </sortState>
  <tableColumns count="10">
    <tableColumn id="1" xr3:uid="{00000000-0010-0000-0100-000001000000}" name="Columna1" dataDxfId="73"/>
    <tableColumn id="14" xr3:uid="{00000000-0010-0000-0100-00000E000000}" name="Dia" dataDxfId="72"/>
    <tableColumn id="2" xr3:uid="{00000000-0010-0000-0100-000002000000}" name="FECHA" dataDxfId="71"/>
    <tableColumn id="3" xr3:uid="{00000000-0010-0000-0100-000003000000}" name="LLEGADA DET (CAMARINES)" dataDxfId="70"/>
    <tableColumn id="8" xr3:uid="{D61E8020-DDBC-4D4B-80EB-4B540AF0E475}" name="TRASLADO A POSTURA" dataDxfId="69"/>
    <tableColumn id="5" xr3:uid="{00000000-0010-0000-0100-000005000000}" name="INGRESO A POSTURA" dataDxfId="68"/>
    <tableColumn id="6" xr3:uid="{00000000-0010-0000-0100-000006000000}" name="SALIDA INTERIOR MINA" dataDxfId="67"/>
    <tableColumn id="12" xr3:uid="{00000000-0010-0000-0100-00000C000000}" name="ALMUERZO + CAMBIO ROPA"/>
    <tableColumn id="7" xr3:uid="{00000000-0010-0000-0100-000007000000}" name="TRASLADO A BUSES" dataDxfId="66"/>
    <tableColumn id="13" xr3:uid="{00000000-0010-0000-0100-00000D000000}" name="SALIDA BUSES CANCHA 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FF24FF-82B6-BA44-9500-10673841B420}" name="Tabla13412" displayName="Tabla13412" ref="M3:V56" totalsRowShown="0">
  <autoFilter ref="M3:V56" xr:uid="{B3FF24FF-82B6-BA44-9500-10673841B420}"/>
  <sortState xmlns:xlrd2="http://schemas.microsoft.com/office/spreadsheetml/2017/richdata2" ref="M4:S37">
    <sortCondition ref="M3"/>
  </sortState>
  <tableColumns count="10">
    <tableColumn id="2" xr3:uid="{8E6DE0E3-DDC7-BD49-B47B-AAD5DD15AE6D}" name="Columna2" dataDxfId="65">
      <calculatedColumnFormula>Tabla5[[#This Row],[Columna1]]</calculatedColumnFormula>
    </tableColumn>
    <tableColumn id="9" xr3:uid="{C807BC4C-961B-2C45-AB05-45DE3F6AECE9}" name="Columna22" dataDxfId="64"/>
    <tableColumn id="8" xr3:uid="{422E5467-4DBD-6D4D-A601-B0CAE5CF1D97}" name="Columna3" dataDxfId="63"/>
    <tableColumn id="3" xr3:uid="{DF67AD2B-E181-DF41-B13D-A408AF1489C2}" name="Llegada a instalación" dataDxfId="62">
      <calculatedColumnFormula>D4</calculatedColumnFormula>
    </tableColumn>
    <tableColumn id="4" xr3:uid="{5EA0E3F2-38FE-5C48-B798-091789E66F31}" name="Tiempo en instalación " dataDxfId="61">
      <calculatedColumnFormula>#REF!-D4</calculatedColumnFormula>
    </tableColumn>
    <tableColumn id="5" xr3:uid="{8758C6BB-0FD3-3046-AF3F-4DBB11F44754}" name="Traslado a postura " dataDxfId="60">
      <calculatedColumnFormula>F4-#REF!</calculatedColumnFormula>
    </tableColumn>
    <tableColumn id="6" xr3:uid="{C71FA2B7-751E-CB4C-AE8B-ED8E546CCE14}" name="Tiempo disponible AM" dataDxfId="59">
      <calculatedColumnFormula>#REF!-F4</calculatedColumnFormula>
    </tableColumn>
    <tableColumn id="12" xr3:uid="{3CAE3B97-78C2-CC4B-AE99-76A296D7BFA0}" name="Traslado Colación" dataDxfId="58">
      <calculatedColumnFormula>H4-G4</calculatedColumnFormula>
    </tableColumn>
    <tableColumn id="7" xr3:uid="{5FBFAD4F-FCA8-D148-8E46-0D853BEBE2CD}" name="Almuerzo" dataDxfId="57">
      <calculatedColumnFormula>#REF!-#REF!</calculatedColumnFormula>
    </tableColumn>
    <tableColumn id="10" xr3:uid="{FBD597B8-87F7-E84C-8902-0B7285E85DBA}" name="Tiempo disponible PM" dataDxfId="56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33CCE6-81C9-8B4C-9030-983EE073BB89}" name="Tabla513" displayName="Tabla513" ref="A3:J24" totalsRowShown="0" headerRowDxfId="55" dataDxfId="54" tableBorderDxfId="53">
  <autoFilter ref="A3:J24" xr:uid="{5F33CCE6-81C9-8B4C-9030-983EE073BB89}"/>
  <sortState xmlns:xlrd2="http://schemas.microsoft.com/office/spreadsheetml/2017/richdata2" ref="A4:J20">
    <sortCondition ref="A4"/>
  </sortState>
  <tableColumns count="10">
    <tableColumn id="1" xr3:uid="{5C03C7AB-AF73-AE42-8F18-ABC95ADDF7CE}" name="Columna1" dataDxfId="52"/>
    <tableColumn id="14" xr3:uid="{229688CE-85F0-7344-B481-CEDE9CF8B7CA}" name="Dia" dataDxfId="51"/>
    <tableColumn id="2" xr3:uid="{E03AC6C6-ABFC-9944-A7CF-6D8FFD212197}" name="FECHA" dataDxfId="50"/>
    <tableColumn id="3" xr3:uid="{9AD4B3C5-99C3-AE4C-B912-12D43645215E}" name="LLEGADA DET (CAMARINES)" dataDxfId="49"/>
    <tableColumn id="8" xr3:uid="{CBC9AF0A-2930-9A49-B600-C15009F2E51A}" name="TRASLADO A POSTURA" dataDxfId="48"/>
    <tableColumn id="5" xr3:uid="{85920AF1-6109-1844-8C44-01367B333C77}" name="INGRESO A POSTURA" dataDxfId="47"/>
    <tableColumn id="6" xr3:uid="{1B413660-A178-444F-B1E7-2DBF17914C45}" name="SALIDA INTERIOR MINA" dataDxfId="46"/>
    <tableColumn id="12" xr3:uid="{67C53362-14E0-FB45-9032-C2FB0BB75174}" name="ALMUERZO + CAMBIO ROPA"/>
    <tableColumn id="7" xr3:uid="{7D234BE8-7738-BB41-9DB6-0DF907862056}" name="TRASLADO A BUSES" dataDxfId="45"/>
    <tableColumn id="13" xr3:uid="{AA630EFB-B06C-E04D-A81A-AA66784DF3F5}" name="SALIDA BUSES CANCHA 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3A8695D-5696-7446-82A2-A715C16ED920}" name="Tabla1341214" displayName="Tabla1341214" ref="N3:W56" totalsRowShown="0">
  <autoFilter ref="N3:W56" xr:uid="{23A8695D-5696-7446-82A2-A715C16ED920}"/>
  <sortState xmlns:xlrd2="http://schemas.microsoft.com/office/spreadsheetml/2017/richdata2" ref="N4:T37">
    <sortCondition ref="N3"/>
  </sortState>
  <tableColumns count="10">
    <tableColumn id="2" xr3:uid="{381CF14F-2081-6044-AD61-A89755E74F5B}" name="Columna2" dataDxfId="44">
      <calculatedColumnFormula>Tabla5[[#This Row],[Columna1]]</calculatedColumnFormula>
    </tableColumn>
    <tableColumn id="9" xr3:uid="{13D873B4-73CD-214B-93C1-B4BDCB501DE7}" name="Columna22" dataDxfId="43"/>
    <tableColumn id="8" xr3:uid="{6799FB4E-D9EB-EC44-8915-C7278A360A2D}" name="Columna3" dataDxfId="42"/>
    <tableColumn id="3" xr3:uid="{ED88A67D-967F-1B46-8B3A-871BAFD67F36}" name="Llegada a instalación" dataDxfId="41">
      <calculatedColumnFormula>D4</calculatedColumnFormula>
    </tableColumn>
    <tableColumn id="4" xr3:uid="{373C7134-FF68-9245-A551-6593866511E3}" name="Tiempo en instalación " dataDxfId="40">
      <calculatedColumnFormula>#REF!-D4</calculatedColumnFormula>
    </tableColumn>
    <tableColumn id="5" xr3:uid="{4CC7710E-B242-E14D-B9ED-97D41D01884E}" name="Traslado a postura " dataDxfId="39">
      <calculatedColumnFormula>F4-#REF!</calculatedColumnFormula>
    </tableColumn>
    <tableColumn id="6" xr3:uid="{7D5DB7B6-5A42-1D4C-A0FB-24B5B3344C9F}" name="Tiempo disponible AM" dataDxfId="38">
      <calculatedColumnFormula>#REF!-F4</calculatedColumnFormula>
    </tableColumn>
    <tableColumn id="12" xr3:uid="{A587B1AD-325E-0644-8084-A715B375A599}" name="Traslado Colación" dataDxfId="37">
      <calculatedColumnFormula>H4-G4</calculatedColumnFormula>
    </tableColumn>
    <tableColumn id="7" xr3:uid="{86E71BC7-4866-9A4C-978F-01315CE2D341}" name="Almuerzo" dataDxfId="36">
      <calculatedColumnFormula>#REF!-#REF!</calculatedColumnFormula>
    </tableColumn>
    <tableColumn id="10" xr3:uid="{4FD0DDEA-A0F2-7449-93C6-5FB113F45718}" name="Tiempo disponible PM" dataDxfId="35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0AB434-E6F6-1147-AB14-C46795CC8085}" name="Tabla51315" displayName="Tabla51315" ref="A3:K24" totalsRowShown="0" headerRowDxfId="34" dataDxfId="33" tableBorderDxfId="32">
  <autoFilter ref="A3:K24" xr:uid="{250AB434-E6F6-1147-AB14-C46795CC8085}"/>
  <sortState xmlns:xlrd2="http://schemas.microsoft.com/office/spreadsheetml/2017/richdata2" ref="A4:K20">
    <sortCondition ref="A4"/>
  </sortState>
  <tableColumns count="11">
    <tableColumn id="1" xr3:uid="{B1E83319-6BB7-FB4C-80F7-94D51B0AF47D}" name="Columna1" dataDxfId="31"/>
    <tableColumn id="14" xr3:uid="{509D17D4-25CC-734D-9D3A-23FC1312D79B}" name="Dia" dataDxfId="30"/>
    <tableColumn id="2" xr3:uid="{533C07E2-C7C7-8C49-8506-44EFB29266B8}" name="FECHA" dataDxfId="29"/>
    <tableColumn id="3" xr3:uid="{250C3D59-AA13-414E-9CCE-C4281D3B62B1}" name="LLEGADA DET (CAMARINES)" dataDxfId="28"/>
    <tableColumn id="8" xr3:uid="{F1576AB1-4775-B141-98D3-29EA72F0648E}" name="TRASLADO A POSTURA" dataDxfId="27"/>
    <tableColumn id="5" xr3:uid="{35AE4F5F-5EC1-2243-81FD-3850DAF888D7}" name="INGRESO A POSTURA" dataDxfId="26"/>
    <tableColumn id="6" xr3:uid="{03EB5948-71C6-8F4F-B561-CAE357B7E9D0}" name="ALMUERZO" dataDxfId="25"/>
    <tableColumn id="12" xr3:uid="{DAE1C588-441C-7548-B815-D78CC066E302}" name="INGRESO POSTURA PM"/>
    <tableColumn id="4" xr3:uid="{0704B2AA-B276-3D4F-B354-D57052CA139D}" name="SALIDA POSTURA"/>
    <tableColumn id="7" xr3:uid="{BFC8323B-844E-644A-98F6-99F5B4398192}" name="TRASLADO A BUSES" dataDxfId="24"/>
    <tableColumn id="13" xr3:uid="{4C909CEC-5494-7843-89DB-ECB15FCA93F3}" name="SALIDA BUSES CANCHA 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18D1DF-7A9D-6349-8862-F713EADD4004}" name="Tabla579" displayName="Tabla579" ref="A3:K24" totalsRowShown="0" headerRowDxfId="23" dataDxfId="22" tableBorderDxfId="21">
  <autoFilter ref="A3:K24" xr:uid="{3118D1DF-7A9D-6349-8862-F713EADD4004}"/>
  <sortState xmlns:xlrd2="http://schemas.microsoft.com/office/spreadsheetml/2017/richdata2" ref="A4:K20">
    <sortCondition ref="A4"/>
  </sortState>
  <tableColumns count="11">
    <tableColumn id="1" xr3:uid="{F126F02C-0712-9744-936F-0BFDD473A4FC}" name="Columna1" dataDxfId="20"/>
    <tableColumn id="14" xr3:uid="{F56040D3-E3FB-DF4D-9473-387A0513A438}" name="Dia" dataDxfId="19"/>
    <tableColumn id="2" xr3:uid="{92D9B42D-C061-5044-AC79-69A03FDAC446}" name="FECHA" dataDxfId="18"/>
    <tableColumn id="3" xr3:uid="{6DC15779-E577-4942-AE53-00E3381F9F00}" name="LLEGADA DET (CAMARINES)" dataDxfId="17"/>
    <tableColumn id="8" xr3:uid="{37252EEC-626C-9343-9741-8046F2FBBB7E}" name="TRASLADO A POSTURA" dataDxfId="16"/>
    <tableColumn id="5" xr3:uid="{3DBEDFE1-FCA8-1F41-9D69-B3FA7CF1AA60}" name="INGRESO A POSTURA" dataDxfId="15"/>
    <tableColumn id="6" xr3:uid="{F88B5047-61D5-134A-B212-BC4EA5D880EE}" name="SALIDA INTERIOR MINA/TALLER ELECTRICO" dataDxfId="14"/>
    <tableColumn id="12" xr3:uid="{CEE4872E-25BC-BA4E-AE58-F0952152AC73}" name="Almuerzo"/>
    <tableColumn id="7" xr3:uid="{E673C1A1-82DE-9949-A4EC-F56A4279930B}" name="INGRESO PM" dataDxfId="13"/>
    <tableColumn id="4" xr3:uid="{58D0F33E-6B87-204C-BB89-B0456AF35CE2}" name="SALIDA A CAMARINES" dataDxfId="12"/>
    <tableColumn id="13" xr3:uid="{B8D46D85-F12C-CD48-B252-E4F841515C99}" name="SALIDA BUSES CANCHA 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7E694-05AE-1E4C-B4BB-7918FFA02032}" name="Tabla5792" displayName="Tabla5792" ref="A3:K24" totalsRowShown="0" headerRowDxfId="11" dataDxfId="10" tableBorderDxfId="9">
  <autoFilter ref="A3:K24" xr:uid="{8227E694-05AE-1E4C-B4BB-7918FFA02032}"/>
  <sortState xmlns:xlrd2="http://schemas.microsoft.com/office/spreadsheetml/2017/richdata2" ref="A4:K20">
    <sortCondition ref="A4"/>
  </sortState>
  <tableColumns count="11">
    <tableColumn id="1" xr3:uid="{F942F57F-6749-7847-B26C-9881CE275839}" name="Columna1" dataDxfId="8"/>
    <tableColumn id="14" xr3:uid="{AB696E3E-5716-634C-8727-67A62AAF5994}" name="Dia" dataDxfId="7"/>
    <tableColumn id="2" xr3:uid="{6B3A56CA-EAAD-C648-B10E-05E4D48C8A1B}" name="FECHA" dataDxfId="6"/>
    <tableColumn id="3" xr3:uid="{283675B9-EE0C-F34C-BD17-BF58E6AFDB13}" name="LLEGADA DET (CAMARINES)" dataDxfId="5"/>
    <tableColumn id="8" xr3:uid="{2EBD3862-AE3E-4743-8B4B-E0D59A2DAB5F}" name="TRASLADO A POSTURA" dataDxfId="4"/>
    <tableColumn id="5" xr3:uid="{FED486DE-0834-7747-A202-6B2FD785EE32}" name="INGRESO A POSTURA" dataDxfId="3"/>
    <tableColumn id="6" xr3:uid="{5657E348-9384-A247-9ECE-18B4CDFC9136}" name="SALIDA INTERIOR MINA/TALLER ELECTRICO" dataDxfId="2"/>
    <tableColumn id="12" xr3:uid="{08462660-678A-9A4C-B924-0BD0C54A9CF2}" name="CENA"/>
    <tableColumn id="7" xr3:uid="{54780F2E-3ACD-B046-A787-FDBD03B25E9B}" name="INGRESO AM" dataDxfId="1"/>
    <tableColumn id="4" xr3:uid="{FA55E25F-30C2-374B-B46C-6F1C6CFAD964}" name="SALIDA A CAMARINES" dataDxfId="0"/>
    <tableColumn id="13" xr3:uid="{C21DF0F1-6FC0-E44B-BA9A-28D0A983D6C6}" name="SALIDA BUSES CANCHA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57"/>
  <sheetViews>
    <sheetView showGridLines="0" tabSelected="1" topLeftCell="D1" zoomScale="70" zoomScaleNormal="70" workbookViewId="0">
      <selection activeCell="Q30" sqref="Q30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0" width="23.875" customWidth="1"/>
    <col min="11" max="11" width="33.625" customWidth="1"/>
    <col min="12" max="12" width="15.375" customWidth="1"/>
    <col min="13" max="14" width="11.125" customWidth="1"/>
    <col min="15" max="15" width="17.125" bestFit="1" customWidth="1"/>
    <col min="16" max="16" width="15.125" bestFit="1" customWidth="1"/>
    <col min="17" max="17" width="16.375" customWidth="1"/>
    <col min="18" max="18" width="19.125" customWidth="1"/>
    <col min="19" max="20" width="16.125" customWidth="1"/>
    <col min="21" max="21" width="18.875" bestFit="1" customWidth="1"/>
    <col min="22" max="22" width="14.125" customWidth="1"/>
    <col min="23" max="29" width="13.625" customWidth="1"/>
  </cols>
  <sheetData>
    <row r="2" spans="1:29" x14ac:dyDescent="0.25">
      <c r="C2" s="23" t="s">
        <v>0</v>
      </c>
      <c r="D2" s="48">
        <v>0.3263888888888889</v>
      </c>
      <c r="E2" s="48">
        <v>0.34375</v>
      </c>
      <c r="F2" s="48">
        <v>0.3611111111111111</v>
      </c>
      <c r="G2" s="48">
        <v>0.61111111111111105</v>
      </c>
      <c r="H2" s="48">
        <v>0.63194444444444442</v>
      </c>
      <c r="I2" s="48">
        <v>0.65625</v>
      </c>
      <c r="J2" s="48">
        <v>0.66666666666666663</v>
      </c>
    </row>
    <row r="3" spans="1:29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54</v>
      </c>
      <c r="H3" s="11" t="s">
        <v>60</v>
      </c>
      <c r="I3" s="49" t="s">
        <v>58</v>
      </c>
      <c r="J3" s="11" t="s">
        <v>59</v>
      </c>
      <c r="K3" s="26" t="s">
        <v>34</v>
      </c>
      <c r="M3" t="s">
        <v>10</v>
      </c>
      <c r="N3" t="s">
        <v>13</v>
      </c>
      <c r="O3" t="s">
        <v>11</v>
      </c>
      <c r="P3" s="5" t="s">
        <v>9</v>
      </c>
      <c r="Q3" s="4" t="s">
        <v>33</v>
      </c>
      <c r="R3" s="6" t="s">
        <v>32</v>
      </c>
      <c r="S3" s="4" t="s">
        <v>21</v>
      </c>
      <c r="T3" s="12" t="s">
        <v>44</v>
      </c>
      <c r="U3" s="4" t="s">
        <v>18</v>
      </c>
      <c r="V3" s="15" t="s">
        <v>20</v>
      </c>
      <c r="W3" s="13" t="s">
        <v>28</v>
      </c>
      <c r="X3" s="14" t="s">
        <v>29</v>
      </c>
      <c r="Y3" s="14" t="s">
        <v>30</v>
      </c>
      <c r="Z3" s="14" t="s">
        <v>31</v>
      </c>
      <c r="AA3" s="13" t="s">
        <v>40</v>
      </c>
      <c r="AB3" s="13" t="s">
        <v>41</v>
      </c>
      <c r="AC3" s="13" t="s">
        <v>42</v>
      </c>
    </row>
    <row r="4" spans="1:29" x14ac:dyDescent="0.25">
      <c r="A4" s="8" t="s">
        <v>52</v>
      </c>
      <c r="B4" s="8" t="s">
        <v>35</v>
      </c>
      <c r="C4" s="2">
        <v>44977</v>
      </c>
      <c r="D4" s="27">
        <v>0.3263888888888889</v>
      </c>
      <c r="E4" s="27">
        <v>0.34722222222222227</v>
      </c>
      <c r="F4" s="27">
        <v>0.35625000000000001</v>
      </c>
      <c r="G4" s="27">
        <v>0.61111111111111105</v>
      </c>
      <c r="H4" s="27">
        <v>0.62777777777777777</v>
      </c>
      <c r="I4" s="27">
        <v>0.65277777777777779</v>
      </c>
      <c r="J4" s="25">
        <v>0.67013888888888884</v>
      </c>
      <c r="K4" s="35"/>
      <c r="L4" s="36"/>
      <c r="M4" s="36"/>
      <c r="N4" s="37" t="s">
        <v>14</v>
      </c>
      <c r="O4" s="2">
        <f>Tabla5[[#This Row],[FECHA]]</f>
        <v>44977</v>
      </c>
      <c r="P4" s="1">
        <f>D4</f>
        <v>0.3263888888888889</v>
      </c>
      <c r="Q4" s="1" t="e">
        <f>#REF!-D4</f>
        <v>#REF!</v>
      </c>
      <c r="R4" s="1" t="e">
        <f>F4-#REF!</f>
        <v>#REF!</v>
      </c>
      <c r="S4" s="1">
        <f>G4-F4</f>
        <v>0.25486111111111104</v>
      </c>
      <c r="T4" s="1">
        <f>+Tabla5[[#This Row],[ALMUERZO + CAMBIO ROPA]]-Tabla5[[#This Row],[SALIDA INTERIOR MINA]]</f>
        <v>1.6666666666666718E-2</v>
      </c>
      <c r="U4" s="1">
        <f>+Tabla5[[#This Row],[TRASLADO A BUSES]]-Tabla5[[#This Row],[ALMUERZO + CAMBIO ROPA]]</f>
        <v>2.5000000000000022E-2</v>
      </c>
      <c r="V4" s="1">
        <f>+Tabla5[[#This Row],[SALIDA BUSES CANCHA 6]]-Tabla5[[#This Row],[TRASLADO A BUSES]]</f>
        <v>1.7361111111111049E-2</v>
      </c>
      <c r="W4" s="1">
        <f>+$D$2</f>
        <v>0.3263888888888889</v>
      </c>
      <c r="X4" s="1" t="e">
        <f>+#REF!</f>
        <v>#REF!</v>
      </c>
      <c r="Y4" s="1">
        <f>+$F$2</f>
        <v>0.3611111111111111</v>
      </c>
      <c r="Z4" s="1">
        <f>+$G$2</f>
        <v>0.61111111111111105</v>
      </c>
      <c r="AA4" s="1">
        <f>+$H$2</f>
        <v>0.63194444444444442</v>
      </c>
      <c r="AB4" s="1">
        <f>+$I$2</f>
        <v>0.65625</v>
      </c>
      <c r="AC4" s="1">
        <f>+$J$2</f>
        <v>0.66666666666666663</v>
      </c>
    </row>
    <row r="5" spans="1:29" x14ac:dyDescent="0.25">
      <c r="A5" s="8" t="s">
        <v>52</v>
      </c>
      <c r="B5" s="8" t="s">
        <v>24</v>
      </c>
      <c r="C5" s="2">
        <v>44978</v>
      </c>
      <c r="D5" s="27">
        <v>0.32291666666666669</v>
      </c>
      <c r="E5" s="27">
        <v>0.35625000000000001</v>
      </c>
      <c r="F5" s="27">
        <v>0.3611111111111111</v>
      </c>
      <c r="G5" s="27">
        <v>0.60763888888888895</v>
      </c>
      <c r="H5" s="27">
        <v>0.625</v>
      </c>
      <c r="I5" s="27">
        <v>0.64930555555555558</v>
      </c>
      <c r="J5" s="25">
        <v>0.67013888888888884</v>
      </c>
      <c r="K5" s="35"/>
      <c r="M5" s="3"/>
      <c r="N5" s="3" t="s">
        <v>15</v>
      </c>
      <c r="O5" s="2">
        <f>Tabla5[[#This Row],[FECHA]]</f>
        <v>44978</v>
      </c>
      <c r="P5" s="1">
        <f>D5</f>
        <v>0.32291666666666669</v>
      </c>
      <c r="Q5" s="1" t="e">
        <f>#REF!-D5</f>
        <v>#REF!</v>
      </c>
      <c r="R5" s="1" t="e">
        <f>F5-#REF!</f>
        <v>#REF!</v>
      </c>
      <c r="S5" s="1">
        <f t="shared" ref="S5:S8" si="0">G5-F5</f>
        <v>0.24652777777777785</v>
      </c>
      <c r="T5" s="1">
        <f>+Tabla5[[#This Row],[ALMUERZO + CAMBIO ROPA]]-Tabla5[[#This Row],[SALIDA INTERIOR MINA]]</f>
        <v>1.7361111111111049E-2</v>
      </c>
      <c r="U5" s="1">
        <f>+Tabla5[[#This Row],[TRASLADO A BUSES]]-Tabla5[[#This Row],[ALMUERZO + CAMBIO ROPA]]</f>
        <v>2.430555555555558E-2</v>
      </c>
      <c r="V5" s="1">
        <f>+Tabla5[[#This Row],[SALIDA BUSES CANCHA 6]]-Tabla5[[#This Row],[TRASLADO A BUSES]]</f>
        <v>2.0833333333333259E-2</v>
      </c>
      <c r="W5" s="1">
        <f t="shared" ref="W5:W8" si="1">+$D$2</f>
        <v>0.3263888888888889</v>
      </c>
      <c r="X5" s="1" t="e">
        <f>+#REF!</f>
        <v>#REF!</v>
      </c>
      <c r="Y5" s="1">
        <f t="shared" ref="Y5:Y8" si="2">+$F$2</f>
        <v>0.3611111111111111</v>
      </c>
      <c r="Z5" s="1">
        <f t="shared" ref="Z5:Z8" si="3">+$G$2</f>
        <v>0.61111111111111105</v>
      </c>
      <c r="AA5" s="1">
        <f t="shared" ref="AA5:AA8" si="4">+$H$2</f>
        <v>0.63194444444444442</v>
      </c>
      <c r="AB5" s="1">
        <f t="shared" ref="AB5:AB8" si="5">+$I$2</f>
        <v>0.65625</v>
      </c>
      <c r="AC5" s="1">
        <f t="shared" ref="AC5:AC8" si="6">+$J$2</f>
        <v>0.66666666666666663</v>
      </c>
    </row>
    <row r="6" spans="1:29" x14ac:dyDescent="0.25">
      <c r="A6" s="8" t="s">
        <v>52</v>
      </c>
      <c r="B6" s="8" t="s">
        <v>25</v>
      </c>
      <c r="C6" s="2">
        <v>44979</v>
      </c>
      <c r="D6" s="27">
        <v>0.31597222222222221</v>
      </c>
      <c r="E6" s="27">
        <v>0.3611111111111111</v>
      </c>
      <c r="F6" s="27">
        <v>0.36805555555555558</v>
      </c>
      <c r="G6" s="27">
        <v>0.61111111111111105</v>
      </c>
      <c r="H6" s="27">
        <v>0.625</v>
      </c>
      <c r="I6" s="27">
        <v>0.65069444444444446</v>
      </c>
      <c r="J6" s="25">
        <v>0.67013888888888884</v>
      </c>
      <c r="K6" s="35" t="s">
        <v>57</v>
      </c>
      <c r="M6" s="3"/>
      <c r="N6" s="3" t="s">
        <v>15</v>
      </c>
      <c r="O6" s="2">
        <f>Tabla5[[#This Row],[FECHA]]</f>
        <v>44979</v>
      </c>
      <c r="P6" s="1">
        <f>D6</f>
        <v>0.31597222222222221</v>
      </c>
      <c r="Q6" s="1" t="e">
        <f>#REF!-D6</f>
        <v>#REF!</v>
      </c>
      <c r="R6" s="1" t="e">
        <f>F6-#REF!</f>
        <v>#REF!</v>
      </c>
      <c r="S6" s="1">
        <f t="shared" si="0"/>
        <v>0.24305555555555547</v>
      </c>
      <c r="T6" s="1">
        <f>+Tabla5[[#This Row],[ALMUERZO + CAMBIO ROPA]]-Tabla5[[#This Row],[SALIDA INTERIOR MINA]]</f>
        <v>1.3888888888888951E-2</v>
      </c>
      <c r="U6" s="1">
        <f>+Tabla5[[#This Row],[TRASLADO A BUSES]]-Tabla5[[#This Row],[ALMUERZO + CAMBIO ROPA]]</f>
        <v>2.5694444444444464E-2</v>
      </c>
      <c r="V6" s="1">
        <f>+Tabla5[[#This Row],[SALIDA BUSES CANCHA 6]]-Tabla5[[#This Row],[TRASLADO A BUSES]]</f>
        <v>1.9444444444444375E-2</v>
      </c>
      <c r="W6" s="1">
        <f t="shared" si="1"/>
        <v>0.3263888888888889</v>
      </c>
      <c r="X6" s="1" t="e">
        <f>+#REF!</f>
        <v>#REF!</v>
      </c>
      <c r="Y6" s="1">
        <f t="shared" si="2"/>
        <v>0.3611111111111111</v>
      </c>
      <c r="Z6" s="1">
        <f t="shared" si="3"/>
        <v>0.61111111111111105</v>
      </c>
      <c r="AA6" s="1">
        <f t="shared" si="4"/>
        <v>0.63194444444444442</v>
      </c>
      <c r="AB6" s="1">
        <f t="shared" si="5"/>
        <v>0.65625</v>
      </c>
      <c r="AC6" s="1">
        <f t="shared" si="6"/>
        <v>0.66666666666666663</v>
      </c>
    </row>
    <row r="7" spans="1:29" x14ac:dyDescent="0.25">
      <c r="A7" s="8" t="s">
        <v>52</v>
      </c>
      <c r="B7" s="8" t="s">
        <v>26</v>
      </c>
      <c r="C7" s="2">
        <v>44980</v>
      </c>
      <c r="D7" s="27">
        <v>0.31805555555555554</v>
      </c>
      <c r="E7" s="27">
        <v>0.35555555555555557</v>
      </c>
      <c r="F7" s="27">
        <v>0.3611111111111111</v>
      </c>
      <c r="G7" s="27">
        <v>0.61805555555555558</v>
      </c>
      <c r="H7" s="27">
        <v>0.63888888888888895</v>
      </c>
      <c r="I7" s="27">
        <v>0.65625</v>
      </c>
      <c r="J7" s="25">
        <v>0.67013888888888884</v>
      </c>
      <c r="K7" s="35"/>
      <c r="M7" s="3"/>
      <c r="N7" s="3" t="s">
        <v>16</v>
      </c>
      <c r="O7" s="2">
        <f>Tabla5[[#This Row],[FECHA]]</f>
        <v>44980</v>
      </c>
      <c r="P7" s="1">
        <f>D7</f>
        <v>0.31805555555555554</v>
      </c>
      <c r="Q7" s="1" t="e">
        <f>#REF!-D7</f>
        <v>#REF!</v>
      </c>
      <c r="R7" s="1" t="e">
        <f>F7-#REF!</f>
        <v>#REF!</v>
      </c>
      <c r="S7" s="1">
        <f t="shared" si="0"/>
        <v>0.25694444444444448</v>
      </c>
      <c r="T7" s="1">
        <f>+Tabla5[[#This Row],[ALMUERZO + CAMBIO ROPA]]-Tabla5[[#This Row],[SALIDA INTERIOR MINA]]</f>
        <v>2.083333333333337E-2</v>
      </c>
      <c r="U7" s="1">
        <f>+Tabla5[[#This Row],[TRASLADO A BUSES]]-Tabla5[[#This Row],[ALMUERZO + CAMBIO ROPA]]</f>
        <v>1.7361111111111049E-2</v>
      </c>
      <c r="V7" s="1">
        <f>+Tabla5[[#This Row],[SALIDA BUSES CANCHA 6]]-Tabla5[[#This Row],[TRASLADO A BUSES]]</f>
        <v>1.388888888888884E-2</v>
      </c>
      <c r="W7" s="1">
        <f t="shared" si="1"/>
        <v>0.3263888888888889</v>
      </c>
      <c r="X7" s="1" t="e">
        <f>+#REF!</f>
        <v>#REF!</v>
      </c>
      <c r="Y7" s="1">
        <f t="shared" si="2"/>
        <v>0.3611111111111111</v>
      </c>
      <c r="Z7" s="1">
        <f t="shared" si="3"/>
        <v>0.61111111111111105</v>
      </c>
      <c r="AA7" s="1">
        <f t="shared" si="4"/>
        <v>0.63194444444444442</v>
      </c>
      <c r="AB7" s="1">
        <f t="shared" si="5"/>
        <v>0.65625</v>
      </c>
      <c r="AC7" s="1">
        <f t="shared" si="6"/>
        <v>0.66666666666666663</v>
      </c>
    </row>
    <row r="8" spans="1:29" x14ac:dyDescent="0.25">
      <c r="A8" s="8" t="s">
        <v>52</v>
      </c>
      <c r="B8" s="8" t="s">
        <v>36</v>
      </c>
      <c r="C8" s="2">
        <v>44981</v>
      </c>
      <c r="D8" s="27">
        <v>0.32361111111111113</v>
      </c>
      <c r="E8" s="27">
        <v>0.35416666666666669</v>
      </c>
      <c r="F8" s="27">
        <v>0.35416666666666669</v>
      </c>
      <c r="G8" s="27">
        <v>0.61111111111111105</v>
      </c>
      <c r="H8" s="27">
        <v>0.64236111111111105</v>
      </c>
      <c r="I8" s="27">
        <v>0.65277777777777779</v>
      </c>
      <c r="J8" s="25">
        <v>0.67013888888888884</v>
      </c>
      <c r="K8" s="35"/>
      <c r="M8" s="3"/>
      <c r="N8" s="3" t="s">
        <v>17</v>
      </c>
      <c r="O8" s="2">
        <f>Tabla5[[#This Row],[FECHA]]</f>
        <v>44981</v>
      </c>
      <c r="P8" s="1">
        <f>D8</f>
        <v>0.32361111111111113</v>
      </c>
      <c r="Q8" s="1" t="e">
        <f>#REF!-D8</f>
        <v>#REF!</v>
      </c>
      <c r="R8" s="1" t="e">
        <f>F8-#REF!</f>
        <v>#REF!</v>
      </c>
      <c r="S8" s="1">
        <f t="shared" si="0"/>
        <v>0.25694444444444436</v>
      </c>
      <c r="T8" s="1">
        <f>+Tabla5[[#This Row],[ALMUERZO + CAMBIO ROPA]]-Tabla5[[#This Row],[SALIDA INTERIOR MINA]]</f>
        <v>3.125E-2</v>
      </c>
      <c r="U8" s="1">
        <f>+Tabla5[[#This Row],[TRASLADO A BUSES]]-Tabla5[[#This Row],[ALMUERZO + CAMBIO ROPA]]</f>
        <v>1.0416666666666741E-2</v>
      </c>
      <c r="V8" s="1">
        <f>+Tabla5[[#This Row],[SALIDA BUSES CANCHA 6]]-Tabla5[[#This Row],[TRASLADO A BUSES]]</f>
        <v>1.7361111111111049E-2</v>
      </c>
      <c r="W8" s="1">
        <f t="shared" si="1"/>
        <v>0.3263888888888889</v>
      </c>
      <c r="X8" s="1" t="e">
        <f>+#REF!</f>
        <v>#REF!</v>
      </c>
      <c r="Y8" s="1">
        <f t="shared" si="2"/>
        <v>0.3611111111111111</v>
      </c>
      <c r="Z8" s="1">
        <f t="shared" si="3"/>
        <v>0.61111111111111105</v>
      </c>
      <c r="AA8" s="1">
        <f t="shared" si="4"/>
        <v>0.63194444444444442</v>
      </c>
      <c r="AB8" s="1">
        <f t="shared" si="5"/>
        <v>0.65625</v>
      </c>
      <c r="AC8" s="1">
        <f t="shared" si="6"/>
        <v>0.66666666666666663</v>
      </c>
    </row>
    <row r="9" spans="1:29" x14ac:dyDescent="0.25">
      <c r="A9" s="8"/>
      <c r="B9" s="8"/>
      <c r="C9" s="2"/>
      <c r="D9" s="29"/>
      <c r="E9" s="29"/>
      <c r="F9" s="25"/>
      <c r="G9" s="25"/>
      <c r="H9" s="25"/>
      <c r="I9" s="25"/>
      <c r="J9" s="25"/>
      <c r="K9" s="28"/>
      <c r="M9" s="3"/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8"/>
      <c r="B10" s="8"/>
      <c r="C10" s="2"/>
      <c r="D10" s="8"/>
      <c r="E10" s="8"/>
      <c r="F10" s="8"/>
      <c r="G10" s="8"/>
      <c r="H10" s="8"/>
      <c r="I10" s="25"/>
      <c r="J10" s="25"/>
      <c r="K10" s="28"/>
      <c r="M10" s="3">
        <f>Tabla5[[#This Row],[Columna1]]</f>
        <v>0</v>
      </c>
      <c r="N10" s="3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0"/>
      <c r="B11" s="30"/>
      <c r="C11" s="30"/>
      <c r="D11" s="30"/>
      <c r="E11" s="30"/>
      <c r="F11" s="30"/>
      <c r="G11" s="30"/>
      <c r="H11" s="30"/>
      <c r="I11" s="27"/>
      <c r="J11" s="27"/>
      <c r="K11" s="28"/>
      <c r="M11" s="3"/>
      <c r="N11" s="3"/>
      <c r="O11" s="2"/>
      <c r="P11" s="1"/>
      <c r="Q11" s="1"/>
      <c r="R11" s="1"/>
      <c r="S11" s="1"/>
      <c r="T11" s="1"/>
      <c r="U11" s="2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30"/>
      <c r="B12" s="30"/>
      <c r="C12" s="30"/>
      <c r="D12" s="30"/>
      <c r="E12" s="30"/>
      <c r="F12" s="30"/>
      <c r="G12" s="30"/>
      <c r="H12" s="30"/>
      <c r="I12" s="27"/>
      <c r="J12" s="27"/>
      <c r="K12" s="28"/>
      <c r="M12" s="3"/>
      <c r="N12" s="3"/>
      <c r="O12" s="2"/>
      <c r="P12" s="1"/>
      <c r="Q12" s="1"/>
      <c r="R12" s="1"/>
      <c r="S12" s="1"/>
      <c r="T12" s="1"/>
      <c r="U12" s="2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8"/>
      <c r="B13" s="8"/>
      <c r="C13" s="8"/>
      <c r="D13" s="8"/>
      <c r="E13" s="8"/>
      <c r="F13" s="8"/>
      <c r="G13" s="8"/>
      <c r="H13" s="8"/>
      <c r="I13" s="27"/>
      <c r="J13" s="27"/>
      <c r="K13" s="28"/>
      <c r="M13" s="3"/>
      <c r="N13" s="3"/>
      <c r="O13" s="2"/>
      <c r="P13" s="1"/>
      <c r="Q13" s="1"/>
      <c r="R13" s="1"/>
      <c r="S13" s="1"/>
      <c r="T13" s="1"/>
      <c r="U13" s="2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8"/>
      <c r="B14" s="8"/>
      <c r="C14" s="8"/>
      <c r="D14" s="8"/>
      <c r="E14" s="8"/>
      <c r="F14" s="8"/>
      <c r="G14" s="8"/>
      <c r="H14" s="8"/>
      <c r="I14" s="7"/>
      <c r="J14" s="7"/>
      <c r="K14" s="25"/>
      <c r="M14" s="3"/>
      <c r="N14" s="3"/>
      <c r="O14" s="2"/>
      <c r="P14" s="1"/>
      <c r="Q14" s="1"/>
      <c r="R14" s="1"/>
      <c r="S14" s="1"/>
      <c r="T14" s="1"/>
      <c r="U14" s="2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I15" s="16"/>
      <c r="J15" s="16"/>
      <c r="K15" s="25"/>
      <c r="M15" s="3"/>
      <c r="N15" s="3"/>
      <c r="O15" s="2"/>
      <c r="P15" s="1"/>
      <c r="Q15" s="1"/>
      <c r="R15" s="1"/>
      <c r="S15" s="1"/>
      <c r="T15" s="1"/>
      <c r="U15" s="21"/>
      <c r="V15" s="1"/>
      <c r="W15" s="1"/>
      <c r="X15" s="1"/>
      <c r="Y15" s="1"/>
      <c r="Z15" s="1"/>
      <c r="AA15" s="1"/>
      <c r="AB15" s="1"/>
      <c r="AC15" s="1"/>
    </row>
    <row r="16" spans="1:29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I16" s="16"/>
      <c r="J16" s="16"/>
      <c r="K16" s="25"/>
      <c r="T16" s="1"/>
    </row>
    <row r="17" spans="1:20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+(G4-F4)+(J4-I4)</f>
        <v>0.27222222222222209</v>
      </c>
      <c r="H17" s="17"/>
      <c r="I17" s="16"/>
      <c r="J17" s="16"/>
      <c r="K17" s="24"/>
    </row>
    <row r="18" spans="1:20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+(G5-F5)+(J5-I5)</f>
        <v>0.2673611111111111</v>
      </c>
      <c r="H18" s="17"/>
      <c r="I18" s="16"/>
      <c r="J18" s="16"/>
      <c r="K18" s="24"/>
    </row>
    <row r="19" spans="1:20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+(G6-F6)+(J6-I6)</f>
        <v>0.26249999999999984</v>
      </c>
      <c r="H19" s="17"/>
      <c r="I19" s="16"/>
      <c r="J19" s="16"/>
      <c r="K19" s="24"/>
    </row>
    <row r="20" spans="1:20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+(G7-F7)+(J7-I7)</f>
        <v>0.27083333333333331</v>
      </c>
      <c r="H20" s="17"/>
      <c r="I20" s="16"/>
      <c r="J20" s="16"/>
      <c r="K20" s="24"/>
    </row>
    <row r="21" spans="1:20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+(G8-F8)+(J8-I8)</f>
        <v>0.27430555555555541</v>
      </c>
      <c r="H21" s="17"/>
      <c r="I21" s="16"/>
      <c r="J21" s="16"/>
      <c r="K21" s="24"/>
    </row>
    <row r="22" spans="1:20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0.26944444444444432</v>
      </c>
      <c r="H22" s="22"/>
      <c r="I22" s="16"/>
      <c r="J22" s="16"/>
      <c r="K22" s="24"/>
    </row>
    <row r="23" spans="1:20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I23" s="16"/>
      <c r="J23" s="16"/>
    </row>
    <row r="24" spans="1:20" ht="16.5" thickBot="1" x14ac:dyDescent="0.3">
      <c r="A24" s="31"/>
      <c r="B24" s="31"/>
      <c r="C24" s="32"/>
      <c r="D24" s="33"/>
      <c r="E24" s="33"/>
      <c r="F24" s="22" t="s">
        <v>39</v>
      </c>
      <c r="G24" s="34">
        <f>G22/G23</f>
        <v>1.0777777777777773</v>
      </c>
      <c r="H24" s="34"/>
      <c r="I24" s="33"/>
      <c r="J24" s="16"/>
    </row>
    <row r="25" spans="1:20" x14ac:dyDescent="0.25">
      <c r="F25" s="1"/>
      <c r="I25" s="16"/>
      <c r="J25" s="16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x14ac:dyDescent="0.25">
      <c r="T29" s="1"/>
    </row>
    <row r="30" spans="1:20" ht="15.6" customHeight="1" x14ac:dyDescent="0.25">
      <c r="H30" s="55" t="s">
        <v>50</v>
      </c>
      <c r="I30" s="56" t="s">
        <v>51</v>
      </c>
      <c r="T30" s="1"/>
    </row>
    <row r="31" spans="1:20" ht="15.6" customHeight="1" x14ac:dyDescent="0.25">
      <c r="H31" s="55"/>
      <c r="I31" s="57"/>
      <c r="T31" s="1"/>
    </row>
    <row r="32" spans="1:20" ht="15.6" customHeight="1" x14ac:dyDescent="0.25">
      <c r="H32" s="55"/>
      <c r="I32" s="57"/>
      <c r="T32" s="1"/>
    </row>
    <row r="33" spans="8:20" ht="15.6" customHeight="1" x14ac:dyDescent="0.25">
      <c r="H33" s="55"/>
      <c r="I33" s="58"/>
      <c r="T33" s="1"/>
    </row>
    <row r="34" spans="8:20" x14ac:dyDescent="0.25">
      <c r="T34" s="1"/>
    </row>
    <row r="35" spans="8:20" x14ac:dyDescent="0.25">
      <c r="T35" s="1"/>
    </row>
    <row r="36" spans="8:20" x14ac:dyDescent="0.25">
      <c r="T36" s="1"/>
    </row>
    <row r="37" spans="8:20" x14ac:dyDescent="0.25">
      <c r="T37" s="1"/>
    </row>
    <row r="38" spans="8:20" x14ac:dyDescent="0.25">
      <c r="T38" s="1"/>
    </row>
    <row r="39" spans="8:20" x14ac:dyDescent="0.25">
      <c r="T39" s="1"/>
    </row>
    <row r="40" spans="8:20" x14ac:dyDescent="0.25">
      <c r="T40" s="1"/>
    </row>
    <row r="41" spans="8:20" x14ac:dyDescent="0.25">
      <c r="T41" s="1"/>
    </row>
    <row r="42" spans="8:20" x14ac:dyDescent="0.25">
      <c r="T42" s="1"/>
    </row>
    <row r="43" spans="8:20" x14ac:dyDescent="0.25">
      <c r="T43" s="1"/>
    </row>
    <row r="44" spans="8:20" x14ac:dyDescent="0.25">
      <c r="T44" s="1"/>
    </row>
    <row r="45" spans="8:20" x14ac:dyDescent="0.25">
      <c r="T45" s="1"/>
    </row>
    <row r="46" spans="8:20" x14ac:dyDescent="0.25">
      <c r="T46" s="1"/>
    </row>
    <row r="47" spans="8:20" x14ac:dyDescent="0.25">
      <c r="T47" s="1"/>
    </row>
    <row r="48" spans="8:20" x14ac:dyDescent="0.25">
      <c r="T48" s="1"/>
    </row>
    <row r="49" spans="13:22" x14ac:dyDescent="0.25">
      <c r="T49" s="1"/>
    </row>
    <row r="50" spans="13:22" x14ac:dyDescent="0.25">
      <c r="T50" s="1"/>
    </row>
    <row r="51" spans="13:22" x14ac:dyDescent="0.25">
      <c r="T51" s="1"/>
    </row>
    <row r="52" spans="13:22" x14ac:dyDescent="0.25">
      <c r="T52" s="1"/>
    </row>
    <row r="53" spans="13:22" x14ac:dyDescent="0.25">
      <c r="T53" s="1"/>
    </row>
    <row r="54" spans="13:22" x14ac:dyDescent="0.25">
      <c r="T54" s="1"/>
    </row>
    <row r="55" spans="13:22" x14ac:dyDescent="0.25">
      <c r="T55" s="1"/>
    </row>
    <row r="56" spans="13:22" x14ac:dyDescent="0.25">
      <c r="T56" s="1"/>
    </row>
    <row r="57" spans="13:22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16"/>
    </row>
  </sheetData>
  <mergeCells count="2">
    <mergeCell ref="H30:H33"/>
    <mergeCell ref="I30:I33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BFC6-3610-254A-B269-6B9E623DB21D}">
  <dimension ref="A2:AC57"/>
  <sheetViews>
    <sheetView zoomScale="70" zoomScaleNormal="70" workbookViewId="0">
      <selection activeCell="G24" sqref="G24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0" width="23.875" customWidth="1"/>
    <col min="11" max="11" width="33.625" customWidth="1"/>
    <col min="12" max="12" width="15.375" customWidth="1"/>
    <col min="13" max="14" width="11.125" customWidth="1"/>
    <col min="15" max="15" width="17.125" bestFit="1" customWidth="1"/>
    <col min="16" max="16" width="15.125" bestFit="1" customWidth="1"/>
    <col min="17" max="17" width="16.375" customWidth="1"/>
    <col min="18" max="18" width="19.125" customWidth="1"/>
    <col min="19" max="20" width="16.125" customWidth="1"/>
    <col min="21" max="21" width="18.875" bestFit="1" customWidth="1"/>
    <col min="22" max="22" width="14.125" customWidth="1"/>
    <col min="23" max="29" width="13.625" customWidth="1"/>
  </cols>
  <sheetData>
    <row r="2" spans="1:29" x14ac:dyDescent="0.25">
      <c r="C2" s="23" t="s">
        <v>0</v>
      </c>
      <c r="D2" s="48">
        <v>0.3263888888888889</v>
      </c>
      <c r="E2" s="48">
        <v>0.34375</v>
      </c>
      <c r="F2" s="48">
        <v>0.3611111111111111</v>
      </c>
      <c r="G2" s="48">
        <v>0.61111111111111105</v>
      </c>
      <c r="H2" s="48">
        <v>0.63194444444444442</v>
      </c>
      <c r="I2" s="48">
        <v>0.65625</v>
      </c>
      <c r="J2" s="48">
        <v>0.66666666666666663</v>
      </c>
    </row>
    <row r="3" spans="1:29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54</v>
      </c>
      <c r="H3" s="11" t="s">
        <v>60</v>
      </c>
      <c r="I3" s="49" t="s">
        <v>58</v>
      </c>
      <c r="J3" s="11" t="s">
        <v>59</v>
      </c>
      <c r="K3" s="26" t="s">
        <v>34</v>
      </c>
      <c r="M3" t="s">
        <v>10</v>
      </c>
      <c r="N3" t="s">
        <v>13</v>
      </c>
      <c r="O3" t="s">
        <v>11</v>
      </c>
      <c r="P3" s="5" t="s">
        <v>9</v>
      </c>
      <c r="Q3" s="4" t="s">
        <v>33</v>
      </c>
      <c r="R3" s="6" t="s">
        <v>32</v>
      </c>
      <c r="S3" s="4" t="s">
        <v>21</v>
      </c>
      <c r="T3" s="12" t="s">
        <v>44</v>
      </c>
      <c r="U3" s="4" t="s">
        <v>18</v>
      </c>
      <c r="V3" s="15" t="s">
        <v>20</v>
      </c>
      <c r="W3" s="13" t="s">
        <v>28</v>
      </c>
      <c r="X3" s="14" t="s">
        <v>29</v>
      </c>
      <c r="Y3" s="14" t="s">
        <v>30</v>
      </c>
      <c r="Z3" s="14" t="s">
        <v>31</v>
      </c>
      <c r="AA3" s="13" t="s">
        <v>40</v>
      </c>
      <c r="AB3" s="13" t="s">
        <v>41</v>
      </c>
      <c r="AC3" s="13" t="s">
        <v>42</v>
      </c>
    </row>
    <row r="4" spans="1:29" x14ac:dyDescent="0.25">
      <c r="A4" s="8" t="s">
        <v>61</v>
      </c>
      <c r="B4" s="8" t="s">
        <v>35</v>
      </c>
      <c r="C4" s="2">
        <v>44977</v>
      </c>
      <c r="D4" s="27">
        <v>0.3263888888888889</v>
      </c>
      <c r="E4" s="27">
        <v>0.34722222222222227</v>
      </c>
      <c r="F4" s="27">
        <v>0.35625000000000001</v>
      </c>
      <c r="G4" s="27">
        <v>0.61111111111111105</v>
      </c>
      <c r="H4" s="27">
        <v>0.62777777777777777</v>
      </c>
      <c r="I4" s="27">
        <v>0.65277777777777779</v>
      </c>
      <c r="J4" s="25">
        <v>0.67013888888888884</v>
      </c>
      <c r="K4" s="35"/>
      <c r="L4" s="36"/>
      <c r="M4" s="36"/>
      <c r="N4" s="37" t="s">
        <v>14</v>
      </c>
      <c r="O4" s="2">
        <f>Tabla513[[#This Row],[FECHA]]</f>
        <v>44977</v>
      </c>
      <c r="P4" s="1">
        <f>D4</f>
        <v>0.3263888888888889</v>
      </c>
      <c r="Q4" s="1" t="e">
        <f>#REF!-D4</f>
        <v>#REF!</v>
      </c>
      <c r="R4" s="1" t="e">
        <f>F4-#REF!</f>
        <v>#REF!</v>
      </c>
      <c r="S4" s="1">
        <f>G4-F4</f>
        <v>0.25486111111111104</v>
      </c>
      <c r="T4" s="1">
        <f>+Tabla513[[#This Row],[ALMUERZO + CAMBIO ROPA]]-Tabla513[[#This Row],[SALIDA INTERIOR MINA]]</f>
        <v>1.6666666666666718E-2</v>
      </c>
      <c r="U4" s="1">
        <f>+Tabla513[[#This Row],[TRASLADO A BUSES]]-Tabla513[[#This Row],[ALMUERZO + CAMBIO ROPA]]</f>
        <v>2.5000000000000022E-2</v>
      </c>
      <c r="V4" s="1">
        <f>+Tabla513[[#This Row],[SALIDA BUSES CANCHA 6]]-Tabla513[[#This Row],[TRASLADO A BUSES]]</f>
        <v>1.7361111111111049E-2</v>
      </c>
      <c r="W4" s="1">
        <f>+$D$2</f>
        <v>0.3263888888888889</v>
      </c>
      <c r="X4" s="1" t="e">
        <f>+#REF!</f>
        <v>#REF!</v>
      </c>
      <c r="Y4" s="1">
        <f>+$F$2</f>
        <v>0.3611111111111111</v>
      </c>
      <c r="Z4" s="1">
        <f>+$G$2</f>
        <v>0.61111111111111105</v>
      </c>
      <c r="AA4" s="1">
        <f>+$H$2</f>
        <v>0.63194444444444442</v>
      </c>
      <c r="AB4" s="1">
        <f>+$I$2</f>
        <v>0.65625</v>
      </c>
      <c r="AC4" s="1">
        <f>+$J$2</f>
        <v>0.66666666666666663</v>
      </c>
    </row>
    <row r="5" spans="1:29" x14ac:dyDescent="0.25">
      <c r="A5" s="8" t="s">
        <v>61</v>
      </c>
      <c r="B5" s="8" t="s">
        <v>24</v>
      </c>
      <c r="C5" s="2">
        <v>44978</v>
      </c>
      <c r="D5" s="27">
        <v>0.32291666666666669</v>
      </c>
      <c r="E5" s="27">
        <v>0.35625000000000001</v>
      </c>
      <c r="F5" s="27">
        <v>0.3611111111111111</v>
      </c>
      <c r="G5" s="27">
        <v>0.60763888888888895</v>
      </c>
      <c r="H5" s="27">
        <v>0.625</v>
      </c>
      <c r="I5" s="27">
        <v>0.64930555555555558</v>
      </c>
      <c r="J5" s="25">
        <v>0.67013888888888884</v>
      </c>
      <c r="K5" s="35"/>
      <c r="M5" s="3"/>
      <c r="N5" s="3" t="s">
        <v>15</v>
      </c>
      <c r="O5" s="2">
        <f>Tabla513[[#This Row],[FECHA]]</f>
        <v>44978</v>
      </c>
      <c r="P5" s="1">
        <f>D5</f>
        <v>0.32291666666666669</v>
      </c>
      <c r="Q5" s="1" t="e">
        <f>#REF!-D5</f>
        <v>#REF!</v>
      </c>
      <c r="R5" s="1" t="e">
        <f>F5-#REF!</f>
        <v>#REF!</v>
      </c>
      <c r="S5" s="1">
        <f t="shared" ref="S5:S8" si="0">G5-F5</f>
        <v>0.24652777777777785</v>
      </c>
      <c r="T5" s="1">
        <f>+Tabla513[[#This Row],[ALMUERZO + CAMBIO ROPA]]-Tabla513[[#This Row],[SALIDA INTERIOR MINA]]</f>
        <v>1.7361111111111049E-2</v>
      </c>
      <c r="U5" s="1">
        <f>+Tabla513[[#This Row],[TRASLADO A BUSES]]-Tabla513[[#This Row],[ALMUERZO + CAMBIO ROPA]]</f>
        <v>2.430555555555558E-2</v>
      </c>
      <c r="V5" s="1">
        <f>+Tabla513[[#This Row],[SALIDA BUSES CANCHA 6]]-Tabla513[[#This Row],[TRASLADO A BUSES]]</f>
        <v>2.0833333333333259E-2</v>
      </c>
      <c r="W5" s="1">
        <f t="shared" ref="W5:W8" si="1">+$D$2</f>
        <v>0.3263888888888889</v>
      </c>
      <c r="X5" s="1" t="e">
        <f>+#REF!</f>
        <v>#REF!</v>
      </c>
      <c r="Y5" s="1">
        <f t="shared" ref="Y5:Y8" si="2">+$F$2</f>
        <v>0.3611111111111111</v>
      </c>
      <c r="Z5" s="1">
        <f t="shared" ref="Z5:Z8" si="3">+$G$2</f>
        <v>0.61111111111111105</v>
      </c>
      <c r="AA5" s="1">
        <f t="shared" ref="AA5:AA8" si="4">+$H$2</f>
        <v>0.63194444444444442</v>
      </c>
      <c r="AB5" s="1">
        <f t="shared" ref="AB5:AB8" si="5">+$I$2</f>
        <v>0.65625</v>
      </c>
      <c r="AC5" s="1">
        <f t="shared" ref="AC5:AC8" si="6">+$J$2</f>
        <v>0.66666666666666663</v>
      </c>
    </row>
    <row r="6" spans="1:29" x14ac:dyDescent="0.25">
      <c r="A6" s="8" t="s">
        <v>61</v>
      </c>
      <c r="B6" s="8" t="s">
        <v>25</v>
      </c>
      <c r="C6" s="2">
        <v>44979</v>
      </c>
      <c r="D6" s="27">
        <v>0.31597222222222221</v>
      </c>
      <c r="E6" s="27">
        <v>0.3611111111111111</v>
      </c>
      <c r="F6" s="27">
        <v>0.36805555555555558</v>
      </c>
      <c r="G6" s="27">
        <v>0.61111111111111105</v>
      </c>
      <c r="H6" s="27">
        <v>0.625</v>
      </c>
      <c r="I6" s="27">
        <v>0.65069444444444446</v>
      </c>
      <c r="J6" s="25">
        <v>0.67013888888888884</v>
      </c>
      <c r="K6" s="35" t="s">
        <v>57</v>
      </c>
      <c r="M6" s="3"/>
      <c r="N6" s="3" t="s">
        <v>15</v>
      </c>
      <c r="O6" s="2">
        <f>Tabla513[[#This Row],[FECHA]]</f>
        <v>44979</v>
      </c>
      <c r="P6" s="1">
        <f>D6</f>
        <v>0.31597222222222221</v>
      </c>
      <c r="Q6" s="1" t="e">
        <f>#REF!-D6</f>
        <v>#REF!</v>
      </c>
      <c r="R6" s="1" t="e">
        <f>F6-#REF!</f>
        <v>#REF!</v>
      </c>
      <c r="S6" s="1">
        <f t="shared" si="0"/>
        <v>0.24305555555555547</v>
      </c>
      <c r="T6" s="1">
        <f>+Tabla513[[#This Row],[ALMUERZO + CAMBIO ROPA]]-Tabla513[[#This Row],[SALIDA INTERIOR MINA]]</f>
        <v>1.3888888888888951E-2</v>
      </c>
      <c r="U6" s="1">
        <f>+Tabla513[[#This Row],[TRASLADO A BUSES]]-Tabla513[[#This Row],[ALMUERZO + CAMBIO ROPA]]</f>
        <v>2.5694444444444464E-2</v>
      </c>
      <c r="V6" s="1">
        <f>+Tabla513[[#This Row],[SALIDA BUSES CANCHA 6]]-Tabla513[[#This Row],[TRASLADO A BUSES]]</f>
        <v>1.9444444444444375E-2</v>
      </c>
      <c r="W6" s="1">
        <f t="shared" si="1"/>
        <v>0.3263888888888889</v>
      </c>
      <c r="X6" s="1" t="e">
        <f>+#REF!</f>
        <v>#REF!</v>
      </c>
      <c r="Y6" s="1">
        <f t="shared" si="2"/>
        <v>0.3611111111111111</v>
      </c>
      <c r="Z6" s="1">
        <f t="shared" si="3"/>
        <v>0.61111111111111105</v>
      </c>
      <c r="AA6" s="1">
        <f t="shared" si="4"/>
        <v>0.63194444444444442</v>
      </c>
      <c r="AB6" s="1">
        <f t="shared" si="5"/>
        <v>0.65625</v>
      </c>
      <c r="AC6" s="1">
        <f t="shared" si="6"/>
        <v>0.66666666666666663</v>
      </c>
    </row>
    <row r="7" spans="1:29" x14ac:dyDescent="0.25">
      <c r="A7" s="8" t="s">
        <v>61</v>
      </c>
      <c r="B7" s="8" t="s">
        <v>26</v>
      </c>
      <c r="C7" s="2">
        <v>44980</v>
      </c>
      <c r="D7" s="27">
        <v>0.31805555555555554</v>
      </c>
      <c r="E7" s="27">
        <v>0.35555555555555557</v>
      </c>
      <c r="F7" s="27">
        <v>0.3611111111111111</v>
      </c>
      <c r="G7" s="27">
        <v>0.61805555555555558</v>
      </c>
      <c r="H7" s="27">
        <v>0.63888888888888895</v>
      </c>
      <c r="I7" s="27">
        <v>0.65625</v>
      </c>
      <c r="J7" s="25">
        <v>0.67013888888888884</v>
      </c>
      <c r="K7" s="35"/>
      <c r="M7" s="3"/>
      <c r="N7" s="3" t="s">
        <v>16</v>
      </c>
      <c r="O7" s="2">
        <f>Tabla513[[#This Row],[FECHA]]</f>
        <v>44980</v>
      </c>
      <c r="P7" s="1">
        <f>D7</f>
        <v>0.31805555555555554</v>
      </c>
      <c r="Q7" s="1" t="e">
        <f>#REF!-D7</f>
        <v>#REF!</v>
      </c>
      <c r="R7" s="1" t="e">
        <f>F7-#REF!</f>
        <v>#REF!</v>
      </c>
      <c r="S7" s="1">
        <f t="shared" si="0"/>
        <v>0.25694444444444448</v>
      </c>
      <c r="T7" s="1">
        <f>+Tabla513[[#This Row],[ALMUERZO + CAMBIO ROPA]]-Tabla513[[#This Row],[SALIDA INTERIOR MINA]]</f>
        <v>2.083333333333337E-2</v>
      </c>
      <c r="U7" s="1">
        <f>+Tabla513[[#This Row],[TRASLADO A BUSES]]-Tabla513[[#This Row],[ALMUERZO + CAMBIO ROPA]]</f>
        <v>1.7361111111111049E-2</v>
      </c>
      <c r="V7" s="1">
        <f>+Tabla513[[#This Row],[SALIDA BUSES CANCHA 6]]-Tabla513[[#This Row],[TRASLADO A BUSES]]</f>
        <v>1.388888888888884E-2</v>
      </c>
      <c r="W7" s="1">
        <f t="shared" si="1"/>
        <v>0.3263888888888889</v>
      </c>
      <c r="X7" s="1" t="e">
        <f>+#REF!</f>
        <v>#REF!</v>
      </c>
      <c r="Y7" s="1">
        <f t="shared" si="2"/>
        <v>0.3611111111111111</v>
      </c>
      <c r="Z7" s="1">
        <f t="shared" si="3"/>
        <v>0.61111111111111105</v>
      </c>
      <c r="AA7" s="1">
        <f t="shared" si="4"/>
        <v>0.63194444444444442</v>
      </c>
      <c r="AB7" s="1">
        <f t="shared" si="5"/>
        <v>0.65625</v>
      </c>
      <c r="AC7" s="1">
        <f t="shared" si="6"/>
        <v>0.66666666666666663</v>
      </c>
    </row>
    <row r="8" spans="1:29" x14ac:dyDescent="0.25">
      <c r="A8" s="8" t="s">
        <v>61</v>
      </c>
      <c r="B8" s="8" t="s">
        <v>36</v>
      </c>
      <c r="C8" s="2">
        <v>44981</v>
      </c>
      <c r="D8" s="27">
        <v>0.32361111111111113</v>
      </c>
      <c r="E8" s="27">
        <v>0.35416666666666669</v>
      </c>
      <c r="F8" s="27">
        <v>0.35416666666666669</v>
      </c>
      <c r="G8" s="27">
        <v>0.61111111111111105</v>
      </c>
      <c r="H8" s="27">
        <v>0.63194444444444442</v>
      </c>
      <c r="I8" s="27">
        <v>0.64930555555555558</v>
      </c>
      <c r="J8" s="25">
        <v>0.67013888888888884</v>
      </c>
      <c r="K8" s="35"/>
      <c r="M8" s="3"/>
      <c r="N8" s="3" t="s">
        <v>17</v>
      </c>
      <c r="O8" s="2">
        <f>Tabla513[[#This Row],[FECHA]]</f>
        <v>44981</v>
      </c>
      <c r="P8" s="1">
        <f>D8</f>
        <v>0.32361111111111113</v>
      </c>
      <c r="Q8" s="1" t="e">
        <f>#REF!-D8</f>
        <v>#REF!</v>
      </c>
      <c r="R8" s="1" t="e">
        <f>F8-#REF!</f>
        <v>#REF!</v>
      </c>
      <c r="S8" s="1">
        <f t="shared" si="0"/>
        <v>0.25694444444444436</v>
      </c>
      <c r="T8" s="1">
        <f>+Tabla513[[#This Row],[ALMUERZO + CAMBIO ROPA]]-Tabla513[[#This Row],[SALIDA INTERIOR MINA]]</f>
        <v>2.083333333333337E-2</v>
      </c>
      <c r="U8" s="1">
        <f>+Tabla513[[#This Row],[TRASLADO A BUSES]]-Tabla513[[#This Row],[ALMUERZO + CAMBIO ROPA]]</f>
        <v>1.736111111111116E-2</v>
      </c>
      <c r="V8" s="1">
        <f>+Tabla513[[#This Row],[SALIDA BUSES CANCHA 6]]-Tabla513[[#This Row],[TRASLADO A BUSES]]</f>
        <v>2.0833333333333259E-2</v>
      </c>
      <c r="W8" s="1">
        <f t="shared" si="1"/>
        <v>0.3263888888888889</v>
      </c>
      <c r="X8" s="1" t="e">
        <f>+#REF!</f>
        <v>#REF!</v>
      </c>
      <c r="Y8" s="1">
        <f t="shared" si="2"/>
        <v>0.3611111111111111</v>
      </c>
      <c r="Z8" s="1">
        <f t="shared" si="3"/>
        <v>0.61111111111111105</v>
      </c>
      <c r="AA8" s="1">
        <f t="shared" si="4"/>
        <v>0.63194444444444442</v>
      </c>
      <c r="AB8" s="1">
        <f t="shared" si="5"/>
        <v>0.65625</v>
      </c>
      <c r="AC8" s="1">
        <f t="shared" si="6"/>
        <v>0.66666666666666663</v>
      </c>
    </row>
    <row r="9" spans="1:29" x14ac:dyDescent="0.25">
      <c r="A9" s="8"/>
      <c r="B9" s="8"/>
      <c r="C9" s="2"/>
      <c r="D9" s="29"/>
      <c r="E9" s="29"/>
      <c r="F9" s="25"/>
      <c r="G9" s="25"/>
      <c r="H9" s="25"/>
      <c r="I9" s="25"/>
      <c r="J9" s="25"/>
      <c r="K9" s="28"/>
      <c r="M9" s="3"/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8"/>
      <c r="B10" s="8"/>
      <c r="C10" s="2"/>
      <c r="D10" s="8"/>
      <c r="E10" s="8"/>
      <c r="F10" s="8"/>
      <c r="G10" s="8"/>
      <c r="H10" s="8"/>
      <c r="I10" s="25"/>
      <c r="J10" s="25"/>
      <c r="K10" s="28"/>
      <c r="M10" s="3">
        <f>Tabla513[[#This Row],[Columna1]]</f>
        <v>0</v>
      </c>
      <c r="N10" s="3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0"/>
      <c r="B11" s="30"/>
      <c r="C11" s="30"/>
      <c r="D11" s="30"/>
      <c r="E11" s="30"/>
      <c r="F11" s="30"/>
      <c r="G11" s="30"/>
      <c r="H11" s="30"/>
      <c r="I11" s="27"/>
      <c r="J11" s="27"/>
      <c r="K11" s="28"/>
      <c r="M11" s="3"/>
      <c r="N11" s="3"/>
      <c r="O11" s="2"/>
      <c r="P11" s="1"/>
      <c r="Q11" s="1"/>
      <c r="R11" s="1"/>
      <c r="S11" s="1"/>
      <c r="T11" s="1"/>
      <c r="U11" s="2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30"/>
      <c r="B12" s="30"/>
      <c r="C12" s="30"/>
      <c r="D12" s="30"/>
      <c r="E12" s="30"/>
      <c r="F12" s="30"/>
      <c r="G12" s="30"/>
      <c r="H12" s="30"/>
      <c r="I12" s="27"/>
      <c r="J12" s="27"/>
      <c r="K12" s="28"/>
      <c r="M12" s="3"/>
      <c r="N12" s="3"/>
      <c r="O12" s="2"/>
      <c r="P12" s="1"/>
      <c r="Q12" s="1"/>
      <c r="R12" s="1"/>
      <c r="S12" s="1"/>
      <c r="T12" s="1"/>
      <c r="U12" s="2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8"/>
      <c r="B13" s="8"/>
      <c r="C13" s="8"/>
      <c r="D13" s="8"/>
      <c r="E13" s="8"/>
      <c r="F13" s="8"/>
      <c r="G13" s="8"/>
      <c r="H13" s="8"/>
      <c r="I13" s="27"/>
      <c r="J13" s="27"/>
      <c r="K13" s="28"/>
      <c r="M13" s="3"/>
      <c r="N13" s="3"/>
      <c r="O13" s="2"/>
      <c r="P13" s="1"/>
      <c r="Q13" s="1"/>
      <c r="R13" s="1"/>
      <c r="S13" s="1"/>
      <c r="T13" s="1"/>
      <c r="U13" s="2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8"/>
      <c r="B14" s="8"/>
      <c r="C14" s="8"/>
      <c r="D14" s="8"/>
      <c r="E14" s="8"/>
      <c r="F14" s="8"/>
      <c r="G14" s="8"/>
      <c r="H14" s="8"/>
      <c r="I14" s="7"/>
      <c r="J14" s="7"/>
      <c r="K14" s="25"/>
      <c r="M14" s="3"/>
      <c r="N14" s="3"/>
      <c r="O14" s="2"/>
      <c r="P14" s="1"/>
      <c r="Q14" s="1"/>
      <c r="R14" s="1"/>
      <c r="S14" s="1"/>
      <c r="T14" s="1"/>
      <c r="U14" s="2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I15" s="16"/>
      <c r="J15" s="16"/>
      <c r="K15" s="25"/>
      <c r="M15" s="3"/>
      <c r="N15" s="3"/>
      <c r="O15" s="2"/>
      <c r="P15" s="1"/>
      <c r="Q15" s="1"/>
      <c r="R15" s="1"/>
      <c r="S15" s="1"/>
      <c r="T15" s="1"/>
      <c r="U15" s="21"/>
      <c r="V15" s="1"/>
      <c r="W15" s="1"/>
      <c r="X15" s="1"/>
      <c r="Y15" s="1"/>
      <c r="Z15" s="1"/>
      <c r="AA15" s="1"/>
      <c r="AB15" s="1"/>
      <c r="AC15" s="1"/>
    </row>
    <row r="16" spans="1:29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I16" s="16"/>
      <c r="J16" s="16"/>
      <c r="K16" s="25"/>
      <c r="T16" s="1"/>
    </row>
    <row r="17" spans="1:20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+(G4-F4)+(J4-I4)</f>
        <v>0.27222222222222209</v>
      </c>
      <c r="H17" s="17"/>
      <c r="I17" s="16"/>
      <c r="J17" s="16"/>
      <c r="K17" s="24"/>
    </row>
    <row r="18" spans="1:20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+(G5-F5)+(J5-I5)</f>
        <v>0.2673611111111111</v>
      </c>
      <c r="H18" s="17"/>
      <c r="I18" s="16"/>
      <c r="J18" s="16"/>
      <c r="K18" s="24"/>
    </row>
    <row r="19" spans="1:20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+(G6-F6)+(J6-I6)</f>
        <v>0.26249999999999984</v>
      </c>
      <c r="H19" s="17"/>
      <c r="I19" s="16"/>
      <c r="J19" s="16"/>
      <c r="K19" s="24"/>
    </row>
    <row r="20" spans="1:20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+(G7-F7)+(J7-I7)</f>
        <v>0.27083333333333331</v>
      </c>
      <c r="H20" s="17"/>
      <c r="I20" s="16"/>
      <c r="J20" s="16"/>
      <c r="K20" s="24"/>
    </row>
    <row r="21" spans="1:20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+(G8-F8)+(J8-I8)</f>
        <v>0.27777777777777762</v>
      </c>
      <c r="H21" s="17"/>
      <c r="I21" s="16"/>
      <c r="J21" s="16"/>
      <c r="K21" s="24"/>
    </row>
    <row r="22" spans="1:20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0.27013888888888882</v>
      </c>
      <c r="H22" s="22"/>
      <c r="I22" s="16"/>
      <c r="J22" s="16"/>
      <c r="K22" s="24"/>
    </row>
    <row r="23" spans="1:20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I23" s="16"/>
      <c r="J23" s="16"/>
    </row>
    <row r="24" spans="1:20" ht="16.5" thickBot="1" x14ac:dyDescent="0.3">
      <c r="A24" s="31"/>
      <c r="B24" s="31"/>
      <c r="C24" s="32"/>
      <c r="D24" s="33"/>
      <c r="E24" s="33"/>
      <c r="F24" s="22" t="s">
        <v>39</v>
      </c>
      <c r="G24" s="34">
        <f>G22/G23</f>
        <v>1.0805555555555553</v>
      </c>
      <c r="H24" s="34"/>
      <c r="I24" s="33"/>
      <c r="J24" s="16"/>
    </row>
    <row r="25" spans="1:20" x14ac:dyDescent="0.25">
      <c r="F25" s="1"/>
      <c r="I25" s="16"/>
      <c r="J25" s="16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x14ac:dyDescent="0.25">
      <c r="T29" s="1"/>
    </row>
    <row r="30" spans="1:20" ht="15.6" customHeight="1" x14ac:dyDescent="0.25">
      <c r="H30" s="55" t="s">
        <v>50</v>
      </c>
      <c r="I30" s="56" t="s">
        <v>51</v>
      </c>
      <c r="T30" s="1"/>
    </row>
    <row r="31" spans="1:20" ht="15.6" customHeight="1" x14ac:dyDescent="0.25">
      <c r="H31" s="55"/>
      <c r="I31" s="57"/>
      <c r="T31" s="1"/>
    </row>
    <row r="32" spans="1:20" ht="15.6" customHeight="1" x14ac:dyDescent="0.25">
      <c r="H32" s="55"/>
      <c r="I32" s="57"/>
      <c r="T32" s="1"/>
    </row>
    <row r="33" spans="8:20" ht="15.6" customHeight="1" x14ac:dyDescent="0.25">
      <c r="H33" s="55"/>
      <c r="I33" s="58"/>
      <c r="T33" s="1"/>
    </row>
    <row r="34" spans="8:20" x14ac:dyDescent="0.25">
      <c r="T34" s="1"/>
    </row>
    <row r="35" spans="8:20" x14ac:dyDescent="0.25">
      <c r="T35" s="1"/>
    </row>
    <row r="36" spans="8:20" x14ac:dyDescent="0.25">
      <c r="T36" s="1"/>
    </row>
    <row r="37" spans="8:20" x14ac:dyDescent="0.25">
      <c r="T37" s="1"/>
    </row>
    <row r="38" spans="8:20" x14ac:dyDescent="0.25">
      <c r="T38" s="1"/>
    </row>
    <row r="39" spans="8:20" x14ac:dyDescent="0.25">
      <c r="T39" s="1"/>
    </row>
    <row r="40" spans="8:20" x14ac:dyDescent="0.25">
      <c r="T40" s="1"/>
    </row>
    <row r="41" spans="8:20" x14ac:dyDescent="0.25">
      <c r="T41" s="1"/>
    </row>
    <row r="42" spans="8:20" x14ac:dyDescent="0.25">
      <c r="T42" s="1"/>
    </row>
    <row r="43" spans="8:20" x14ac:dyDescent="0.25">
      <c r="T43" s="1"/>
    </row>
    <row r="44" spans="8:20" x14ac:dyDescent="0.25">
      <c r="T44" s="1"/>
    </row>
    <row r="45" spans="8:20" x14ac:dyDescent="0.25">
      <c r="T45" s="1"/>
    </row>
    <row r="46" spans="8:20" x14ac:dyDescent="0.25">
      <c r="T46" s="1"/>
    </row>
    <row r="47" spans="8:20" x14ac:dyDescent="0.25">
      <c r="T47" s="1"/>
    </row>
    <row r="48" spans="8:20" x14ac:dyDescent="0.25">
      <c r="T48" s="1"/>
    </row>
    <row r="49" spans="13:22" x14ac:dyDescent="0.25">
      <c r="T49" s="1"/>
    </row>
    <row r="50" spans="13:22" x14ac:dyDescent="0.25">
      <c r="T50" s="1"/>
    </row>
    <row r="51" spans="13:22" x14ac:dyDescent="0.25">
      <c r="T51" s="1"/>
    </row>
    <row r="52" spans="13:22" x14ac:dyDescent="0.25">
      <c r="T52" s="1"/>
    </row>
    <row r="53" spans="13:22" x14ac:dyDescent="0.25">
      <c r="T53" s="1"/>
    </row>
    <row r="54" spans="13:22" x14ac:dyDescent="0.25">
      <c r="T54" s="1"/>
    </row>
    <row r="55" spans="13:22" x14ac:dyDescent="0.25">
      <c r="T55" s="1"/>
    </row>
    <row r="56" spans="13:22" x14ac:dyDescent="0.25">
      <c r="T56" s="1"/>
    </row>
    <row r="57" spans="13:22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16"/>
    </row>
  </sheetData>
  <mergeCells count="2">
    <mergeCell ref="H30:H33"/>
    <mergeCell ref="I30:I3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5AB-2160-8740-ADFF-EDA5A5081A64}">
  <dimension ref="A2:AD57"/>
  <sheetViews>
    <sheetView zoomScale="70" zoomScaleNormal="70" workbookViewId="0">
      <selection activeCell="A4" sqref="A4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1" width="23.875" customWidth="1"/>
    <col min="12" max="12" width="33.625" customWidth="1"/>
    <col min="13" max="13" width="15.375" customWidth="1"/>
    <col min="14" max="15" width="11.125" customWidth="1"/>
    <col min="16" max="16" width="17.125" bestFit="1" customWidth="1"/>
    <col min="17" max="17" width="15.125" bestFit="1" customWidth="1"/>
    <col min="18" max="18" width="16.375" customWidth="1"/>
    <col min="19" max="19" width="19.125" customWidth="1"/>
    <col min="20" max="21" width="16.125" customWidth="1"/>
    <col min="22" max="22" width="18.875" bestFit="1" customWidth="1"/>
    <col min="23" max="23" width="14.125" customWidth="1"/>
    <col min="24" max="30" width="13.625" customWidth="1"/>
  </cols>
  <sheetData>
    <row r="2" spans="1:30" x14ac:dyDescent="0.25">
      <c r="C2" s="23" t="s">
        <v>0</v>
      </c>
      <c r="D2" s="48">
        <v>0.3263888888888889</v>
      </c>
      <c r="E2" s="48">
        <v>0.33680555555555558</v>
      </c>
      <c r="F2" s="48">
        <v>0.34027777777777773</v>
      </c>
      <c r="G2" s="48">
        <v>0.61111111111111105</v>
      </c>
      <c r="H2" s="48">
        <v>0.63194444444444442</v>
      </c>
      <c r="I2" s="48"/>
      <c r="J2" s="48">
        <v>0.65625</v>
      </c>
      <c r="K2" s="48">
        <v>0.66666666666666663</v>
      </c>
    </row>
    <row r="3" spans="1:30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19</v>
      </c>
      <c r="H3" s="11" t="s">
        <v>62</v>
      </c>
      <c r="I3" s="49" t="s">
        <v>63</v>
      </c>
      <c r="J3" s="49" t="s">
        <v>58</v>
      </c>
      <c r="K3" s="11" t="s">
        <v>59</v>
      </c>
      <c r="L3" s="26" t="s">
        <v>34</v>
      </c>
      <c r="N3" t="s">
        <v>10</v>
      </c>
      <c r="O3" t="s">
        <v>13</v>
      </c>
      <c r="P3" t="s">
        <v>11</v>
      </c>
      <c r="Q3" s="5" t="s">
        <v>9</v>
      </c>
      <c r="R3" s="4" t="s">
        <v>33</v>
      </c>
      <c r="S3" s="6" t="s">
        <v>32</v>
      </c>
      <c r="T3" s="4" t="s">
        <v>21</v>
      </c>
      <c r="U3" s="12" t="s">
        <v>44</v>
      </c>
      <c r="V3" s="4" t="s">
        <v>18</v>
      </c>
      <c r="W3" s="15" t="s">
        <v>20</v>
      </c>
      <c r="X3" s="13" t="s">
        <v>28</v>
      </c>
      <c r="Y3" s="14" t="s">
        <v>29</v>
      </c>
      <c r="Z3" s="14" t="s">
        <v>30</v>
      </c>
      <c r="AA3" s="14" t="s">
        <v>31</v>
      </c>
      <c r="AB3" s="13" t="s">
        <v>40</v>
      </c>
      <c r="AC3" s="13" t="s">
        <v>41</v>
      </c>
      <c r="AD3" s="13" t="s">
        <v>42</v>
      </c>
    </row>
    <row r="4" spans="1:30" x14ac:dyDescent="0.25">
      <c r="A4" s="8" t="s">
        <v>61</v>
      </c>
      <c r="B4" s="8" t="s">
        <v>35</v>
      </c>
      <c r="C4" s="2">
        <v>44977</v>
      </c>
      <c r="D4" s="27">
        <v>0.3125</v>
      </c>
      <c r="E4" s="27">
        <v>0.33680555555555558</v>
      </c>
      <c r="F4" s="27">
        <v>0.35625000000000001</v>
      </c>
      <c r="G4" s="27">
        <v>0.61111111111111105</v>
      </c>
      <c r="H4" s="27">
        <v>0.62777777777777777</v>
      </c>
      <c r="I4" s="27"/>
      <c r="J4" s="27">
        <v>0.65277777777777779</v>
      </c>
      <c r="K4" s="25">
        <v>0.67013888888888884</v>
      </c>
      <c r="L4" s="35"/>
      <c r="M4" s="36"/>
      <c r="N4" s="36"/>
      <c r="O4" s="37" t="s">
        <v>14</v>
      </c>
      <c r="P4" s="2">
        <f>Tabla51315[[#This Row],[FECHA]]</f>
        <v>44977</v>
      </c>
      <c r="Q4" s="1">
        <f>D4</f>
        <v>0.3125</v>
      </c>
      <c r="R4" s="1" t="e">
        <f>#REF!-D4</f>
        <v>#REF!</v>
      </c>
      <c r="S4" s="1" t="e">
        <f>F4-#REF!</f>
        <v>#REF!</v>
      </c>
      <c r="T4" s="1">
        <f>G4-F4</f>
        <v>0.25486111111111104</v>
      </c>
      <c r="U4" s="1">
        <f>+Tabla51315[[#This Row],[INGRESO POSTURA PM]]-Tabla51315[[#This Row],[ALMUERZO]]</f>
        <v>1.6666666666666718E-2</v>
      </c>
      <c r="V4" s="1">
        <f>+Tabla51315[[#This Row],[TRASLADO A BUSES]]-Tabla51315[[#This Row],[INGRESO POSTURA PM]]</f>
        <v>2.5000000000000022E-2</v>
      </c>
      <c r="W4" s="1">
        <f>+Tabla51315[[#This Row],[SALIDA BUSES CANCHA 6]]-Tabla51315[[#This Row],[TRASLADO A BUSES]]</f>
        <v>1.7361111111111049E-2</v>
      </c>
      <c r="X4" s="1">
        <f>+$D$2</f>
        <v>0.3263888888888889</v>
      </c>
      <c r="Y4" s="1" t="e">
        <f>+#REF!</f>
        <v>#REF!</v>
      </c>
      <c r="Z4" s="1">
        <f>+$F$2</f>
        <v>0.34027777777777773</v>
      </c>
      <c r="AA4" s="1">
        <f>+$G$2</f>
        <v>0.61111111111111105</v>
      </c>
      <c r="AB4" s="1">
        <f>+$H$2</f>
        <v>0.63194444444444442</v>
      </c>
      <c r="AC4" s="1">
        <f>+$J$2</f>
        <v>0.65625</v>
      </c>
      <c r="AD4" s="1">
        <f>+$K$2</f>
        <v>0.66666666666666663</v>
      </c>
    </row>
    <row r="5" spans="1:30" x14ac:dyDescent="0.25">
      <c r="A5" s="8" t="s">
        <v>61</v>
      </c>
      <c r="B5" s="8" t="s">
        <v>24</v>
      </c>
      <c r="C5" s="2">
        <v>44978</v>
      </c>
      <c r="D5" s="27">
        <v>0.31597222222222221</v>
      </c>
      <c r="E5" s="27">
        <v>0.35625000000000001</v>
      </c>
      <c r="F5" s="27">
        <v>0.3611111111111111</v>
      </c>
      <c r="G5" s="27">
        <v>0.60763888888888895</v>
      </c>
      <c r="H5" s="27">
        <v>0.625</v>
      </c>
      <c r="I5" s="27"/>
      <c r="J5" s="27">
        <v>0.64930555555555558</v>
      </c>
      <c r="K5" s="25">
        <v>0.67013888888888884</v>
      </c>
      <c r="L5" s="35"/>
      <c r="N5" s="3"/>
      <c r="O5" s="3" t="s">
        <v>15</v>
      </c>
      <c r="P5" s="2">
        <f>Tabla51315[[#This Row],[FECHA]]</f>
        <v>44978</v>
      </c>
      <c r="Q5" s="1">
        <f>D5</f>
        <v>0.31597222222222221</v>
      </c>
      <c r="R5" s="1" t="e">
        <f>#REF!-D5</f>
        <v>#REF!</v>
      </c>
      <c r="S5" s="1" t="e">
        <f>F5-#REF!</f>
        <v>#REF!</v>
      </c>
      <c r="T5" s="1">
        <f t="shared" ref="T5:T8" si="0">G5-F5</f>
        <v>0.24652777777777785</v>
      </c>
      <c r="U5" s="1">
        <f>+Tabla51315[[#This Row],[INGRESO POSTURA PM]]-Tabla51315[[#This Row],[ALMUERZO]]</f>
        <v>1.7361111111111049E-2</v>
      </c>
      <c r="V5" s="1">
        <f>+Tabla51315[[#This Row],[TRASLADO A BUSES]]-Tabla51315[[#This Row],[INGRESO POSTURA PM]]</f>
        <v>2.430555555555558E-2</v>
      </c>
      <c r="W5" s="1">
        <f>+Tabla51315[[#This Row],[SALIDA BUSES CANCHA 6]]-Tabla51315[[#This Row],[TRASLADO A BUSES]]</f>
        <v>2.0833333333333259E-2</v>
      </c>
      <c r="X5" s="1">
        <f t="shared" ref="X5:X8" si="1">+$D$2</f>
        <v>0.3263888888888889</v>
      </c>
      <c r="Y5" s="1" t="e">
        <f>+#REF!</f>
        <v>#REF!</v>
      </c>
      <c r="Z5" s="1">
        <f t="shared" ref="Z5:Z8" si="2">+$F$2</f>
        <v>0.34027777777777773</v>
      </c>
      <c r="AA5" s="1">
        <f t="shared" ref="AA5:AA8" si="3">+$G$2</f>
        <v>0.61111111111111105</v>
      </c>
      <c r="AB5" s="1">
        <f t="shared" ref="AB5:AB8" si="4">+$H$2</f>
        <v>0.63194444444444442</v>
      </c>
      <c r="AC5" s="1">
        <f t="shared" ref="AC5:AC8" si="5">+$J$2</f>
        <v>0.65625</v>
      </c>
      <c r="AD5" s="1">
        <f t="shared" ref="AD5:AD8" si="6">+$K$2</f>
        <v>0.66666666666666663</v>
      </c>
    </row>
    <row r="6" spans="1:30" x14ac:dyDescent="0.25">
      <c r="A6" s="8" t="s">
        <v>61</v>
      </c>
      <c r="B6" s="8" t="s">
        <v>25</v>
      </c>
      <c r="C6" s="2">
        <v>44979</v>
      </c>
      <c r="D6" s="27">
        <v>0.31597222222222221</v>
      </c>
      <c r="E6" s="27">
        <v>0.3611111111111111</v>
      </c>
      <c r="F6" s="27">
        <v>0.36805555555555558</v>
      </c>
      <c r="G6" s="27">
        <v>0.61111111111111105</v>
      </c>
      <c r="H6" s="27">
        <v>0.625</v>
      </c>
      <c r="I6" s="27"/>
      <c r="J6" s="27">
        <v>0.65069444444444446</v>
      </c>
      <c r="K6" s="25">
        <v>0.67013888888888884</v>
      </c>
      <c r="L6" s="35" t="s">
        <v>57</v>
      </c>
      <c r="N6" s="3"/>
      <c r="O6" s="3" t="s">
        <v>15</v>
      </c>
      <c r="P6" s="2">
        <f>Tabla51315[[#This Row],[FECHA]]</f>
        <v>44979</v>
      </c>
      <c r="Q6" s="1">
        <f>D6</f>
        <v>0.31597222222222221</v>
      </c>
      <c r="R6" s="1" t="e">
        <f>#REF!-D6</f>
        <v>#REF!</v>
      </c>
      <c r="S6" s="1" t="e">
        <f>F6-#REF!</f>
        <v>#REF!</v>
      </c>
      <c r="T6" s="1">
        <f t="shared" si="0"/>
        <v>0.24305555555555547</v>
      </c>
      <c r="U6" s="1">
        <f>+Tabla51315[[#This Row],[INGRESO POSTURA PM]]-Tabla51315[[#This Row],[ALMUERZO]]</f>
        <v>1.3888888888888951E-2</v>
      </c>
      <c r="V6" s="1">
        <f>+Tabla51315[[#This Row],[TRASLADO A BUSES]]-Tabla51315[[#This Row],[INGRESO POSTURA PM]]</f>
        <v>2.5694444444444464E-2</v>
      </c>
      <c r="W6" s="1">
        <f>+Tabla51315[[#This Row],[SALIDA BUSES CANCHA 6]]-Tabla51315[[#This Row],[TRASLADO A BUSES]]</f>
        <v>1.9444444444444375E-2</v>
      </c>
      <c r="X6" s="1">
        <f t="shared" si="1"/>
        <v>0.3263888888888889</v>
      </c>
      <c r="Y6" s="1" t="e">
        <f>+#REF!</f>
        <v>#REF!</v>
      </c>
      <c r="Z6" s="1">
        <f t="shared" si="2"/>
        <v>0.34027777777777773</v>
      </c>
      <c r="AA6" s="1">
        <f t="shared" si="3"/>
        <v>0.61111111111111105</v>
      </c>
      <c r="AB6" s="1">
        <f t="shared" si="4"/>
        <v>0.63194444444444442</v>
      </c>
      <c r="AC6" s="1">
        <f t="shared" si="5"/>
        <v>0.65625</v>
      </c>
      <c r="AD6" s="1">
        <f t="shared" si="6"/>
        <v>0.66666666666666663</v>
      </c>
    </row>
    <row r="7" spans="1:30" x14ac:dyDescent="0.25">
      <c r="A7" s="8" t="s">
        <v>61</v>
      </c>
      <c r="B7" s="8" t="s">
        <v>26</v>
      </c>
      <c r="C7" s="2">
        <v>44980</v>
      </c>
      <c r="D7" s="27">
        <v>0.31805555555555554</v>
      </c>
      <c r="E7" s="27">
        <v>0.35555555555555557</v>
      </c>
      <c r="F7" s="27">
        <v>0.3611111111111111</v>
      </c>
      <c r="G7" s="27">
        <v>0.61805555555555558</v>
      </c>
      <c r="H7" s="27">
        <v>0.63888888888888895</v>
      </c>
      <c r="I7" s="27"/>
      <c r="J7" s="27">
        <v>0.65625</v>
      </c>
      <c r="K7" s="25">
        <v>0.67013888888888884</v>
      </c>
      <c r="L7" s="35"/>
      <c r="N7" s="3"/>
      <c r="O7" s="3" t="s">
        <v>16</v>
      </c>
      <c r="P7" s="2">
        <f>Tabla51315[[#This Row],[FECHA]]</f>
        <v>44980</v>
      </c>
      <c r="Q7" s="1">
        <f>D7</f>
        <v>0.31805555555555554</v>
      </c>
      <c r="R7" s="1" t="e">
        <f>#REF!-D7</f>
        <v>#REF!</v>
      </c>
      <c r="S7" s="1" t="e">
        <f>F7-#REF!</f>
        <v>#REF!</v>
      </c>
      <c r="T7" s="1">
        <f t="shared" si="0"/>
        <v>0.25694444444444448</v>
      </c>
      <c r="U7" s="1">
        <f>+Tabla51315[[#This Row],[INGRESO POSTURA PM]]-Tabla51315[[#This Row],[ALMUERZO]]</f>
        <v>2.083333333333337E-2</v>
      </c>
      <c r="V7" s="1">
        <f>+Tabla51315[[#This Row],[TRASLADO A BUSES]]-Tabla51315[[#This Row],[INGRESO POSTURA PM]]</f>
        <v>1.7361111111111049E-2</v>
      </c>
      <c r="W7" s="1">
        <f>+Tabla51315[[#This Row],[SALIDA BUSES CANCHA 6]]-Tabla51315[[#This Row],[TRASLADO A BUSES]]</f>
        <v>1.388888888888884E-2</v>
      </c>
      <c r="X7" s="1">
        <f t="shared" si="1"/>
        <v>0.3263888888888889</v>
      </c>
      <c r="Y7" s="1" t="e">
        <f>+#REF!</f>
        <v>#REF!</v>
      </c>
      <c r="Z7" s="1">
        <f t="shared" si="2"/>
        <v>0.34027777777777773</v>
      </c>
      <c r="AA7" s="1">
        <f t="shared" si="3"/>
        <v>0.61111111111111105</v>
      </c>
      <c r="AB7" s="1">
        <f t="shared" si="4"/>
        <v>0.63194444444444442</v>
      </c>
      <c r="AC7" s="1">
        <f t="shared" si="5"/>
        <v>0.65625</v>
      </c>
      <c r="AD7" s="1">
        <f t="shared" si="6"/>
        <v>0.66666666666666663</v>
      </c>
    </row>
    <row r="8" spans="1:30" x14ac:dyDescent="0.25">
      <c r="A8" s="8" t="s">
        <v>61</v>
      </c>
      <c r="B8" s="8" t="s">
        <v>36</v>
      </c>
      <c r="C8" s="2">
        <v>44981</v>
      </c>
      <c r="D8" s="27">
        <v>0.31458333333333333</v>
      </c>
      <c r="E8" s="27">
        <v>0.35416666666666669</v>
      </c>
      <c r="F8" s="27">
        <v>0.35416666666666669</v>
      </c>
      <c r="G8" s="27">
        <v>0.5625</v>
      </c>
      <c r="H8" s="27">
        <v>0.59027777777777779</v>
      </c>
      <c r="I8" s="27"/>
      <c r="J8" s="27">
        <v>0.64583333333333337</v>
      </c>
      <c r="K8" s="25">
        <v>0.67013888888888884</v>
      </c>
      <c r="L8" s="35"/>
      <c r="N8" s="3"/>
      <c r="O8" s="3" t="s">
        <v>17</v>
      </c>
      <c r="P8" s="2">
        <f>Tabla51315[[#This Row],[FECHA]]</f>
        <v>44981</v>
      </c>
      <c r="Q8" s="1">
        <f>D8</f>
        <v>0.31458333333333333</v>
      </c>
      <c r="R8" s="1" t="e">
        <f>#REF!-D8</f>
        <v>#REF!</v>
      </c>
      <c r="S8" s="1" t="e">
        <f>F8-#REF!</f>
        <v>#REF!</v>
      </c>
      <c r="T8" s="1">
        <f t="shared" si="0"/>
        <v>0.20833333333333331</v>
      </c>
      <c r="U8" s="1">
        <f>+Tabla51315[[#This Row],[INGRESO POSTURA PM]]-Tabla51315[[#This Row],[ALMUERZO]]</f>
        <v>2.777777777777779E-2</v>
      </c>
      <c r="V8" s="1">
        <f>+Tabla51315[[#This Row],[TRASLADO A BUSES]]-Tabla51315[[#This Row],[INGRESO POSTURA PM]]</f>
        <v>5.555555555555558E-2</v>
      </c>
      <c r="W8" s="1">
        <f>+Tabla51315[[#This Row],[SALIDA BUSES CANCHA 6]]-Tabla51315[[#This Row],[TRASLADO A BUSES]]</f>
        <v>2.4305555555555469E-2</v>
      </c>
      <c r="X8" s="1">
        <f t="shared" si="1"/>
        <v>0.3263888888888889</v>
      </c>
      <c r="Y8" s="1" t="e">
        <f>+#REF!</f>
        <v>#REF!</v>
      </c>
      <c r="Z8" s="1">
        <f t="shared" si="2"/>
        <v>0.34027777777777773</v>
      </c>
      <c r="AA8" s="1">
        <f t="shared" si="3"/>
        <v>0.61111111111111105</v>
      </c>
      <c r="AB8" s="1">
        <f t="shared" si="4"/>
        <v>0.63194444444444442</v>
      </c>
      <c r="AC8" s="1">
        <f t="shared" si="5"/>
        <v>0.65625</v>
      </c>
      <c r="AD8" s="1">
        <f t="shared" si="6"/>
        <v>0.66666666666666663</v>
      </c>
    </row>
    <row r="9" spans="1:30" x14ac:dyDescent="0.25">
      <c r="A9" s="8"/>
      <c r="B9" s="8"/>
      <c r="C9" s="2"/>
      <c r="D9" s="29"/>
      <c r="E9" s="29"/>
      <c r="F9" s="25"/>
      <c r="G9" s="25"/>
      <c r="H9" s="25"/>
      <c r="I9" s="25"/>
      <c r="J9" s="25"/>
      <c r="K9" s="25"/>
      <c r="L9" s="28"/>
      <c r="N9" s="3"/>
      <c r="O9" s="3"/>
      <c r="P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8"/>
      <c r="B10" s="8"/>
      <c r="C10" s="2"/>
      <c r="D10" s="8"/>
      <c r="E10" s="8"/>
      <c r="F10" s="8"/>
      <c r="G10" s="8"/>
      <c r="H10" s="8"/>
      <c r="I10" s="8"/>
      <c r="J10" s="25"/>
      <c r="K10" s="25"/>
      <c r="L10" s="28"/>
      <c r="N10" s="3">
        <f>Tabla51315[[#This Row],[Columna1]]</f>
        <v>0</v>
      </c>
      <c r="O10" s="3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27"/>
      <c r="K11" s="27"/>
      <c r="L11" s="28"/>
      <c r="N11" s="3"/>
      <c r="O11" s="3"/>
      <c r="P11" s="2"/>
      <c r="Q11" s="1"/>
      <c r="R11" s="1"/>
      <c r="S11" s="1"/>
      <c r="T11" s="1"/>
      <c r="U11" s="1"/>
      <c r="V11" s="2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27"/>
      <c r="K12" s="27"/>
      <c r="L12" s="28"/>
      <c r="N12" s="3"/>
      <c r="O12" s="3"/>
      <c r="P12" s="2"/>
      <c r="Q12" s="1"/>
      <c r="R12" s="1"/>
      <c r="S12" s="1"/>
      <c r="T12" s="1"/>
      <c r="U12" s="1"/>
      <c r="V12" s="2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8"/>
      <c r="B13" s="8"/>
      <c r="C13" s="8"/>
      <c r="D13" s="8"/>
      <c r="E13" s="8"/>
      <c r="F13" s="8"/>
      <c r="G13" s="8"/>
      <c r="H13" s="8"/>
      <c r="I13" s="8"/>
      <c r="J13" s="27"/>
      <c r="K13" s="27"/>
      <c r="L13" s="28"/>
      <c r="N13" s="3"/>
      <c r="O13" s="3"/>
      <c r="P13" s="2"/>
      <c r="Q13" s="1"/>
      <c r="R13" s="1"/>
      <c r="S13" s="1"/>
      <c r="T13" s="1"/>
      <c r="U13" s="1"/>
      <c r="V13" s="21"/>
      <c r="W13" s="1"/>
      <c r="X13" s="1"/>
      <c r="Y13" s="1"/>
      <c r="Z13" s="1"/>
      <c r="AA13" s="1"/>
      <c r="AB13" s="1"/>
      <c r="AC13" s="1"/>
      <c r="AD13" s="1"/>
    </row>
    <row r="14" spans="1:30" ht="16.5" thickBot="1" x14ac:dyDescent="0.3">
      <c r="A14" s="8"/>
      <c r="B14" s="8"/>
      <c r="C14" s="8"/>
      <c r="D14" s="8"/>
      <c r="E14" s="8"/>
      <c r="F14" s="8"/>
      <c r="G14" s="8"/>
      <c r="H14" s="8"/>
      <c r="I14" s="31"/>
      <c r="J14" s="7"/>
      <c r="K14" s="7"/>
      <c r="L14" s="25"/>
      <c r="N14" s="3"/>
      <c r="O14" s="3"/>
      <c r="P14" s="2"/>
      <c r="Q14" s="1"/>
      <c r="R14" s="1"/>
      <c r="S14" s="1"/>
      <c r="T14" s="1"/>
      <c r="U14" s="1"/>
      <c r="V14" s="21"/>
      <c r="W14" s="1"/>
      <c r="X14" s="1"/>
      <c r="Y14" s="1"/>
      <c r="Z14" s="1"/>
      <c r="AA14" s="1"/>
      <c r="AB14" s="1"/>
      <c r="AC14" s="1"/>
      <c r="AD14" s="1"/>
    </row>
    <row r="15" spans="1:30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J15" s="25"/>
      <c r="K15" s="16"/>
      <c r="L15" s="25"/>
      <c r="N15" s="3"/>
      <c r="O15" s="3"/>
      <c r="P15" s="2"/>
      <c r="Q15" s="1"/>
      <c r="R15" s="1"/>
      <c r="S15" s="1"/>
      <c r="T15" s="1"/>
      <c r="U15" s="1"/>
      <c r="V15" s="21"/>
      <c r="W15" s="1"/>
      <c r="X15" s="1"/>
      <c r="Y15" s="1"/>
      <c r="Z15" s="1"/>
      <c r="AA15" s="1"/>
      <c r="AB15" s="1"/>
      <c r="AC15" s="1"/>
      <c r="AD15" s="1"/>
    </row>
    <row r="16" spans="1:30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J16" s="25"/>
      <c r="K16" s="16"/>
      <c r="L16" s="25"/>
      <c r="U16" s="1"/>
    </row>
    <row r="17" spans="1:21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+(G4-F4)+(K4-J4)</f>
        <v>0.27222222222222209</v>
      </c>
      <c r="H17" s="17"/>
      <c r="J17" s="25"/>
      <c r="K17" s="16"/>
      <c r="L17" s="24"/>
    </row>
    <row r="18" spans="1:21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+(G5-F5)+(K5-J5)</f>
        <v>0.2673611111111111</v>
      </c>
      <c r="H18" s="17"/>
      <c r="J18" s="25"/>
      <c r="K18" s="16"/>
      <c r="L18" s="24"/>
    </row>
    <row r="19" spans="1:21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+(G6-F6)+(K6-J6)</f>
        <v>0.26249999999999984</v>
      </c>
      <c r="H19" s="17"/>
      <c r="J19" s="25"/>
      <c r="K19" s="16"/>
      <c r="L19" s="24"/>
    </row>
    <row r="20" spans="1:21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+(G7-F7)+(K7-J7)</f>
        <v>0.27083333333333331</v>
      </c>
      <c r="H20" s="17"/>
      <c r="J20" s="25"/>
      <c r="K20" s="16"/>
      <c r="L20" s="24"/>
    </row>
    <row r="21" spans="1:21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+(G8-F8)+(K8-J8)</f>
        <v>0.23263888888888878</v>
      </c>
      <c r="H21" s="17"/>
      <c r="J21" s="25"/>
      <c r="K21" s="16"/>
      <c r="L21" s="24"/>
    </row>
    <row r="22" spans="1:21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0.26111111111111102</v>
      </c>
      <c r="H22" s="22"/>
      <c r="J22" s="25"/>
      <c r="K22" s="16"/>
      <c r="L22" s="24"/>
    </row>
    <row r="23" spans="1:21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J23" s="25"/>
      <c r="K23" s="16"/>
    </row>
    <row r="24" spans="1:21" x14ac:dyDescent="0.25">
      <c r="A24" s="31"/>
      <c r="B24" s="31"/>
      <c r="C24" s="32"/>
      <c r="D24" s="33"/>
      <c r="E24" s="33"/>
      <c r="F24" s="50" t="s">
        <v>39</v>
      </c>
      <c r="G24" s="51">
        <f>G22/G23</f>
        <v>1.0444444444444441</v>
      </c>
      <c r="H24" s="51"/>
      <c r="J24" s="7"/>
      <c r="K24" s="16"/>
    </row>
    <row r="25" spans="1:21" x14ac:dyDescent="0.25">
      <c r="F25" s="1"/>
      <c r="J25" s="16"/>
      <c r="K25" s="16"/>
    </row>
    <row r="26" spans="1:21" x14ac:dyDescent="0.25">
      <c r="U26" s="1"/>
    </row>
    <row r="27" spans="1:21" x14ac:dyDescent="0.25">
      <c r="U27" s="1"/>
    </row>
    <row r="28" spans="1:21" x14ac:dyDescent="0.25">
      <c r="U28" s="1"/>
    </row>
    <row r="29" spans="1:21" x14ac:dyDescent="0.25">
      <c r="U29" s="1"/>
    </row>
    <row r="30" spans="1:21" ht="15.6" customHeight="1" x14ac:dyDescent="0.25">
      <c r="H30" s="55" t="s">
        <v>50</v>
      </c>
      <c r="I30" s="56" t="s">
        <v>51</v>
      </c>
      <c r="U30" s="1"/>
    </row>
    <row r="31" spans="1:21" ht="15.6" customHeight="1" x14ac:dyDescent="0.25">
      <c r="H31" s="55"/>
      <c r="I31" s="57"/>
      <c r="U31" s="1"/>
    </row>
    <row r="32" spans="1:21" ht="15.6" customHeight="1" x14ac:dyDescent="0.25">
      <c r="H32" s="55"/>
      <c r="I32" s="57"/>
      <c r="U32" s="1"/>
    </row>
    <row r="33" spans="8:21" ht="15.6" customHeight="1" x14ac:dyDescent="0.25">
      <c r="H33" s="55"/>
      <c r="I33" s="58"/>
      <c r="U33" s="1"/>
    </row>
    <row r="34" spans="8:21" x14ac:dyDescent="0.25">
      <c r="U34" s="1"/>
    </row>
    <row r="35" spans="8:21" x14ac:dyDescent="0.25">
      <c r="U35" s="1"/>
    </row>
    <row r="36" spans="8:21" x14ac:dyDescent="0.25">
      <c r="U36" s="1"/>
    </row>
    <row r="37" spans="8:21" x14ac:dyDescent="0.25">
      <c r="U37" s="1"/>
    </row>
    <row r="38" spans="8:21" x14ac:dyDescent="0.25">
      <c r="U38" s="1"/>
    </row>
    <row r="39" spans="8:21" x14ac:dyDescent="0.25">
      <c r="U39" s="1"/>
    </row>
    <row r="40" spans="8:21" x14ac:dyDescent="0.25">
      <c r="U40" s="1"/>
    </row>
    <row r="41" spans="8:21" x14ac:dyDescent="0.25">
      <c r="U41" s="1"/>
    </row>
    <row r="42" spans="8:21" x14ac:dyDescent="0.25">
      <c r="U42" s="1"/>
    </row>
    <row r="43" spans="8:21" x14ac:dyDescent="0.25">
      <c r="U43" s="1"/>
    </row>
    <row r="44" spans="8:21" x14ac:dyDescent="0.25">
      <c r="U44" s="1"/>
    </row>
    <row r="45" spans="8:21" x14ac:dyDescent="0.25">
      <c r="U45" s="1"/>
    </row>
    <row r="46" spans="8:21" x14ac:dyDescent="0.25">
      <c r="U46" s="1"/>
    </row>
    <row r="47" spans="8:21" x14ac:dyDescent="0.25">
      <c r="U47" s="1"/>
    </row>
    <row r="48" spans="8:21" x14ac:dyDescent="0.25">
      <c r="U48" s="1"/>
    </row>
    <row r="49" spans="14:23" x14ac:dyDescent="0.25">
      <c r="U49" s="1"/>
    </row>
    <row r="50" spans="14:23" x14ac:dyDescent="0.25">
      <c r="U50" s="1"/>
    </row>
    <row r="51" spans="14:23" x14ac:dyDescent="0.25">
      <c r="U51" s="1"/>
    </row>
    <row r="52" spans="14:23" x14ac:dyDescent="0.25">
      <c r="U52" s="1"/>
    </row>
    <row r="53" spans="14:23" x14ac:dyDescent="0.25">
      <c r="U53" s="1"/>
    </row>
    <row r="54" spans="14:23" x14ac:dyDescent="0.25">
      <c r="U54" s="1"/>
    </row>
    <row r="55" spans="14:23" x14ac:dyDescent="0.25">
      <c r="U55" s="1"/>
    </row>
    <row r="56" spans="14:23" x14ac:dyDescent="0.25">
      <c r="U56" s="1"/>
    </row>
    <row r="57" spans="14:23" x14ac:dyDescent="0.25">
      <c r="N57" s="16"/>
      <c r="O57" s="16"/>
      <c r="P57" s="16"/>
      <c r="Q57" s="16"/>
      <c r="R57" s="16"/>
      <c r="S57" s="16"/>
      <c r="T57" s="16"/>
      <c r="U57" s="16"/>
      <c r="V57" s="16"/>
      <c r="W57" s="16"/>
    </row>
  </sheetData>
  <mergeCells count="2">
    <mergeCell ref="H30:H33"/>
    <mergeCell ref="I30:I3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EAAA-2E11-954F-945C-C2E090B0066F}">
  <dimension ref="A2:M33"/>
  <sheetViews>
    <sheetView zoomScale="80" zoomScaleNormal="80" workbookViewId="0">
      <selection activeCell="G4" sqref="G4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1" width="23.875" customWidth="1"/>
    <col min="12" max="12" width="33.625" customWidth="1"/>
    <col min="13" max="13" width="15.375" customWidth="1"/>
  </cols>
  <sheetData>
    <row r="2" spans="1:13" x14ac:dyDescent="0.25">
      <c r="C2" s="23" t="s">
        <v>0</v>
      </c>
      <c r="D2" s="48">
        <v>0.33333333333333331</v>
      </c>
      <c r="E2" s="48">
        <v>0.34375</v>
      </c>
      <c r="F2" s="48">
        <v>0.3611111111111111</v>
      </c>
      <c r="G2" s="48">
        <v>0.58333333333333337</v>
      </c>
      <c r="H2" s="48">
        <v>0.59722222222222221</v>
      </c>
      <c r="I2" s="48">
        <v>0.63888888888888895</v>
      </c>
      <c r="J2" s="48">
        <v>0.80555555555555547</v>
      </c>
      <c r="K2" s="48">
        <v>0.83333333333333337</v>
      </c>
    </row>
    <row r="3" spans="1:13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68</v>
      </c>
      <c r="H3" s="11" t="s">
        <v>18</v>
      </c>
      <c r="I3" s="49" t="s">
        <v>67</v>
      </c>
      <c r="J3" s="49" t="s">
        <v>66</v>
      </c>
      <c r="K3" s="11" t="s">
        <v>59</v>
      </c>
      <c r="L3" s="26" t="s">
        <v>34</v>
      </c>
    </row>
    <row r="4" spans="1:13" x14ac:dyDescent="0.25">
      <c r="A4" s="8" t="s">
        <v>69</v>
      </c>
      <c r="B4" s="8" t="s">
        <v>35</v>
      </c>
      <c r="C4" s="2">
        <v>44977</v>
      </c>
      <c r="D4" s="27">
        <v>0.33333333333333331</v>
      </c>
      <c r="E4" s="27">
        <v>0.34722222222222227</v>
      </c>
      <c r="F4" s="27">
        <v>0.35625000000000001</v>
      </c>
      <c r="G4" s="27">
        <v>0.58333333333333337</v>
      </c>
      <c r="H4" s="27">
        <v>0.62777777777777777</v>
      </c>
      <c r="I4" s="27">
        <v>0.65277777777777779</v>
      </c>
      <c r="J4" s="27">
        <v>0.79166666666666663</v>
      </c>
      <c r="K4" s="25">
        <v>0.8125</v>
      </c>
      <c r="L4" s="35"/>
      <c r="M4" s="36"/>
    </row>
    <row r="5" spans="1:13" x14ac:dyDescent="0.25">
      <c r="A5" s="8" t="s">
        <v>69</v>
      </c>
      <c r="B5" s="8" t="s">
        <v>24</v>
      </c>
      <c r="C5" s="2">
        <v>44978</v>
      </c>
      <c r="D5" s="27">
        <v>0.33680555555555558</v>
      </c>
      <c r="E5" s="27">
        <v>0.35625000000000001</v>
      </c>
      <c r="F5" s="27">
        <v>0.3611111111111111</v>
      </c>
      <c r="G5" s="27">
        <v>0.60763888888888895</v>
      </c>
      <c r="H5" s="27">
        <v>0.63194444444444442</v>
      </c>
      <c r="I5" s="27">
        <v>0.64583333333333337</v>
      </c>
      <c r="J5" s="27">
        <v>0.80833333333333324</v>
      </c>
      <c r="K5" s="25">
        <v>0.8125</v>
      </c>
      <c r="L5" s="35"/>
    </row>
    <row r="6" spans="1:13" x14ac:dyDescent="0.25">
      <c r="A6" s="8" t="s">
        <v>69</v>
      </c>
      <c r="B6" s="8" t="s">
        <v>25</v>
      </c>
      <c r="C6" s="2">
        <v>44979</v>
      </c>
      <c r="D6" s="27">
        <v>0.35416666666666669</v>
      </c>
      <c r="E6" s="27">
        <v>0.35416666666666669</v>
      </c>
      <c r="F6" s="27">
        <v>0.35972222222222222</v>
      </c>
      <c r="G6" s="27">
        <v>0.58333333333333337</v>
      </c>
      <c r="H6" s="27">
        <v>0.625</v>
      </c>
      <c r="I6" s="27">
        <v>0.63888888888888895</v>
      </c>
      <c r="J6" s="27">
        <v>0.80555555555555547</v>
      </c>
      <c r="K6" s="25">
        <v>0.8125</v>
      </c>
      <c r="L6" s="35" t="s">
        <v>57</v>
      </c>
    </row>
    <row r="7" spans="1:13" x14ac:dyDescent="0.25">
      <c r="A7" s="8" t="s">
        <v>69</v>
      </c>
      <c r="B7" s="8" t="s">
        <v>26</v>
      </c>
      <c r="C7" s="2">
        <v>44980</v>
      </c>
      <c r="D7" s="27">
        <v>0.3354166666666667</v>
      </c>
      <c r="E7" s="27">
        <v>0.34861111111111115</v>
      </c>
      <c r="F7" s="27">
        <v>0.35416666666666669</v>
      </c>
      <c r="G7" s="27">
        <v>0.59375</v>
      </c>
      <c r="H7" s="27">
        <v>0.625</v>
      </c>
      <c r="I7" s="27">
        <v>0.64236111111111105</v>
      </c>
      <c r="J7" s="27">
        <v>0.80208333333333337</v>
      </c>
      <c r="K7" s="25">
        <v>0.8125</v>
      </c>
      <c r="L7" s="35"/>
    </row>
    <row r="8" spans="1:13" x14ac:dyDescent="0.25">
      <c r="A8" s="8" t="s">
        <v>69</v>
      </c>
      <c r="B8" s="8" t="s">
        <v>36</v>
      </c>
      <c r="C8" s="2">
        <v>44981</v>
      </c>
      <c r="D8" s="27">
        <v>0.33888888888888885</v>
      </c>
      <c r="E8" s="27">
        <v>0.34583333333333338</v>
      </c>
      <c r="F8" s="27">
        <v>0.34722222222222227</v>
      </c>
      <c r="G8" s="27">
        <v>0.59027777777777779</v>
      </c>
      <c r="H8" s="27">
        <v>0.625</v>
      </c>
      <c r="I8" s="27">
        <v>0.63750000000000007</v>
      </c>
      <c r="J8" s="27">
        <v>0.79166666666666663</v>
      </c>
      <c r="K8" s="25">
        <v>0.8125</v>
      </c>
      <c r="L8" s="35"/>
    </row>
    <row r="9" spans="1:13" x14ac:dyDescent="0.25">
      <c r="A9" s="8" t="s">
        <v>69</v>
      </c>
      <c r="B9" s="8" t="s">
        <v>64</v>
      </c>
      <c r="C9" s="2">
        <v>44982</v>
      </c>
      <c r="D9" s="54">
        <v>0.34027777777777773</v>
      </c>
      <c r="E9" s="54">
        <v>0.34722222222222227</v>
      </c>
      <c r="F9" s="25">
        <v>0.35416666666666669</v>
      </c>
      <c r="G9" s="25">
        <v>0.58333333333333337</v>
      </c>
      <c r="H9" s="25">
        <v>0.625</v>
      </c>
      <c r="I9" s="25">
        <v>0.63541666666666663</v>
      </c>
      <c r="J9" s="25">
        <v>0.8125</v>
      </c>
      <c r="K9" s="25">
        <v>0.8125</v>
      </c>
      <c r="L9" s="28"/>
    </row>
    <row r="10" spans="1:13" x14ac:dyDescent="0.25">
      <c r="A10" s="8" t="s">
        <v>69</v>
      </c>
      <c r="B10" s="8" t="s">
        <v>65</v>
      </c>
      <c r="C10" s="2">
        <v>44983</v>
      </c>
      <c r="D10" s="53">
        <v>0.33819444444444446</v>
      </c>
      <c r="E10" s="53">
        <v>0.34930555555555554</v>
      </c>
      <c r="F10" s="53">
        <v>0.35347222222222219</v>
      </c>
      <c r="G10" s="53">
        <v>0.60763888888888895</v>
      </c>
      <c r="H10" s="53">
        <v>0.62847222222222221</v>
      </c>
      <c r="I10" s="25">
        <v>0.63888888888888895</v>
      </c>
      <c r="J10" s="25">
        <v>0.80972222222222223</v>
      </c>
      <c r="K10" s="25">
        <v>0.8125</v>
      </c>
      <c r="L10" s="28"/>
    </row>
    <row r="11" spans="1:13" x14ac:dyDescent="0.25">
      <c r="A11" s="30"/>
      <c r="B11" s="30"/>
      <c r="C11" s="30"/>
      <c r="D11" s="30"/>
      <c r="E11" s="30"/>
      <c r="F11" s="30"/>
      <c r="G11" s="30"/>
      <c r="H11" s="30"/>
      <c r="I11" s="27"/>
      <c r="J11" s="27"/>
      <c r="K11" s="27"/>
      <c r="L11" s="28"/>
    </row>
    <row r="12" spans="1:13" x14ac:dyDescent="0.25">
      <c r="A12" s="30"/>
      <c r="B12" s="30"/>
      <c r="C12" s="30"/>
      <c r="D12" s="30"/>
      <c r="E12" s="30"/>
      <c r="F12" s="30"/>
      <c r="G12" s="30"/>
      <c r="H12" s="30"/>
      <c r="I12" s="27"/>
      <c r="J12" s="27"/>
      <c r="K12" s="27"/>
      <c r="L12" s="28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27"/>
      <c r="J13" s="27"/>
      <c r="K13" s="27"/>
      <c r="L13" s="28"/>
    </row>
    <row r="14" spans="1:13" ht="16.5" thickBot="1" x14ac:dyDescent="0.3">
      <c r="A14" s="8"/>
      <c r="B14" s="8"/>
      <c r="C14" s="8"/>
      <c r="D14" s="8"/>
      <c r="E14" s="8"/>
      <c r="F14" s="8"/>
      <c r="G14" s="8"/>
      <c r="H14" s="8"/>
      <c r="I14" s="7"/>
      <c r="J14" s="7"/>
      <c r="K14" s="7"/>
      <c r="L14" s="25"/>
    </row>
    <row r="15" spans="1:13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I15" s="16"/>
      <c r="J15" s="16"/>
      <c r="K15" s="16"/>
      <c r="L15" s="25"/>
    </row>
    <row r="16" spans="1:13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I16" s="16"/>
      <c r="J16" s="16"/>
      <c r="K16" s="16"/>
      <c r="L16" s="25"/>
    </row>
    <row r="17" spans="1:12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+(G4-F4)+(K4-I4)</f>
        <v>0.38680555555555557</v>
      </c>
      <c r="H17" s="17"/>
      <c r="I17" s="16"/>
      <c r="J17" s="16"/>
      <c r="K17" s="16"/>
      <c r="L17" s="24"/>
    </row>
    <row r="18" spans="1:12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+(G5-F5)+(K5-I5)</f>
        <v>0.41319444444444448</v>
      </c>
      <c r="H18" s="17"/>
      <c r="I18" s="16"/>
      <c r="J18" s="16"/>
      <c r="K18" s="16"/>
      <c r="L18" s="24"/>
    </row>
    <row r="19" spans="1:12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+(G6-F6)+(K6-I6)</f>
        <v>0.3972222222222222</v>
      </c>
      <c r="H19" s="17"/>
      <c r="I19" s="16"/>
      <c r="J19" s="16"/>
      <c r="K19" s="16"/>
      <c r="L19" s="24"/>
    </row>
    <row r="20" spans="1:12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+(G7-F7)+(K7-I7)</f>
        <v>0.40972222222222227</v>
      </c>
      <c r="H20" s="17"/>
      <c r="I20" s="16"/>
      <c r="J20" s="16"/>
      <c r="K20" s="16"/>
      <c r="L20" s="24"/>
    </row>
    <row r="21" spans="1:12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+(G8-F8)+(K8-I8)</f>
        <v>0.41805555555555546</v>
      </c>
      <c r="H21" s="17"/>
      <c r="I21" s="16"/>
      <c r="J21" s="16"/>
      <c r="K21" s="16"/>
      <c r="L21" s="24"/>
    </row>
    <row r="22" spans="1:12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0.40499999999999997</v>
      </c>
      <c r="H22" s="22"/>
      <c r="I22" s="16"/>
      <c r="J22" s="16"/>
      <c r="K22" s="16"/>
      <c r="L22" s="24"/>
    </row>
    <row r="23" spans="1:12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I23" s="16"/>
      <c r="J23" s="16"/>
      <c r="K23" s="16"/>
    </row>
    <row r="24" spans="1:12" ht="16.5" thickBot="1" x14ac:dyDescent="0.3">
      <c r="A24" s="31"/>
      <c r="B24" s="31"/>
      <c r="C24" s="32"/>
      <c r="D24" s="33"/>
      <c r="E24" s="33"/>
      <c r="F24" s="22" t="s">
        <v>39</v>
      </c>
      <c r="G24" s="34">
        <f>G22/G23</f>
        <v>1.6199999999999999</v>
      </c>
      <c r="H24" s="34"/>
      <c r="I24" s="33"/>
      <c r="J24" s="52"/>
      <c r="K24" s="16"/>
    </row>
    <row r="25" spans="1:12" x14ac:dyDescent="0.25">
      <c r="F25" s="1"/>
      <c r="I25" s="16"/>
      <c r="J25" s="16"/>
      <c r="K25" s="16"/>
    </row>
    <row r="30" spans="1:12" ht="15.6" customHeight="1" x14ac:dyDescent="0.25">
      <c r="H30" s="55" t="s">
        <v>50</v>
      </c>
      <c r="I30" s="56" t="s">
        <v>69</v>
      </c>
    </row>
    <row r="31" spans="1:12" ht="15.6" customHeight="1" x14ac:dyDescent="0.25">
      <c r="H31" s="55"/>
      <c r="I31" s="57"/>
    </row>
    <row r="32" spans="1:12" ht="15.6" customHeight="1" x14ac:dyDescent="0.25">
      <c r="H32" s="55"/>
      <c r="I32" s="57"/>
    </row>
    <row r="33" spans="8:9" ht="15.6" customHeight="1" x14ac:dyDescent="0.25">
      <c r="H33" s="55"/>
      <c r="I33" s="58"/>
    </row>
  </sheetData>
  <mergeCells count="2">
    <mergeCell ref="H30:H33"/>
    <mergeCell ref="I30:I3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D28E-0D38-7D42-A99E-004F76A2B9B7}">
  <dimension ref="A2:M33"/>
  <sheetViews>
    <sheetView zoomScale="80" zoomScaleNormal="80" workbookViewId="0">
      <selection activeCell="G19" sqref="G19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1" width="23.875" customWidth="1"/>
    <col min="12" max="12" width="33.625" customWidth="1"/>
    <col min="13" max="13" width="15.375" customWidth="1"/>
  </cols>
  <sheetData>
    <row r="2" spans="1:13" x14ac:dyDescent="0.25">
      <c r="C2" s="23" t="s">
        <v>0</v>
      </c>
      <c r="D2" s="48">
        <v>0.83333333333333337</v>
      </c>
      <c r="E2" s="48">
        <v>0.84375</v>
      </c>
      <c r="F2" s="48">
        <v>0.84722222222222221</v>
      </c>
      <c r="G2" s="48">
        <v>0.85416666666666663</v>
      </c>
      <c r="H2" s="48">
        <v>0.95833333333333337</v>
      </c>
      <c r="I2" s="48">
        <v>1</v>
      </c>
      <c r="J2" s="48">
        <v>0.29166666666666669</v>
      </c>
      <c r="K2" s="48">
        <v>0.33333333333333331</v>
      </c>
    </row>
    <row r="3" spans="1:13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68</v>
      </c>
      <c r="H3" s="11" t="s">
        <v>70</v>
      </c>
      <c r="I3" s="49" t="s">
        <v>71</v>
      </c>
      <c r="J3" s="49" t="s">
        <v>66</v>
      </c>
      <c r="K3" s="11" t="s">
        <v>59</v>
      </c>
      <c r="L3" s="26" t="s">
        <v>34</v>
      </c>
    </row>
    <row r="4" spans="1:13" x14ac:dyDescent="0.25">
      <c r="A4" s="8" t="s">
        <v>72</v>
      </c>
      <c r="B4" s="8" t="s">
        <v>35</v>
      </c>
      <c r="C4" s="2">
        <v>44977</v>
      </c>
      <c r="D4" s="27">
        <v>0.83472222222222225</v>
      </c>
      <c r="E4" s="27">
        <v>0.84722222222222221</v>
      </c>
      <c r="F4" s="27">
        <v>0.85069444444444453</v>
      </c>
      <c r="G4" s="27">
        <v>0.85416666666666663</v>
      </c>
      <c r="H4" s="27">
        <v>0.96527777777777779</v>
      </c>
      <c r="I4" s="27">
        <v>0.99305555555555547</v>
      </c>
      <c r="J4" s="27">
        <v>0.3125</v>
      </c>
      <c r="K4" s="25">
        <v>0.33333333333333331</v>
      </c>
      <c r="L4" s="35"/>
      <c r="M4" s="36"/>
    </row>
    <row r="5" spans="1:13" x14ac:dyDescent="0.25">
      <c r="A5" s="8" t="s">
        <v>72</v>
      </c>
      <c r="B5" s="8" t="s">
        <v>24</v>
      </c>
      <c r="C5" s="2">
        <v>44978</v>
      </c>
      <c r="D5" s="27">
        <v>0.83680555555555547</v>
      </c>
      <c r="E5" s="27">
        <v>0.84375</v>
      </c>
      <c r="F5" s="27">
        <v>0.84722222222222221</v>
      </c>
      <c r="G5" s="27">
        <v>0.85555555555555562</v>
      </c>
      <c r="H5" s="27">
        <v>0.96180555555555547</v>
      </c>
      <c r="I5" s="27">
        <v>0.99652777777777779</v>
      </c>
      <c r="J5" s="27">
        <v>0.31944444444444448</v>
      </c>
      <c r="K5" s="25">
        <v>0.33333333333333331</v>
      </c>
      <c r="L5" s="35"/>
    </row>
    <row r="6" spans="1:13" x14ac:dyDescent="0.25">
      <c r="A6" s="8" t="s">
        <v>72</v>
      </c>
      <c r="B6" s="8" t="s">
        <v>25</v>
      </c>
      <c r="C6" s="2">
        <v>44979</v>
      </c>
      <c r="D6" s="27">
        <v>0.8354166666666667</v>
      </c>
      <c r="E6" s="27">
        <v>0.84583333333333333</v>
      </c>
      <c r="F6" s="27">
        <v>0.85069444444444453</v>
      </c>
      <c r="G6" s="27">
        <v>0.85416666666666663</v>
      </c>
      <c r="H6" s="27">
        <v>0.96875</v>
      </c>
      <c r="I6" s="27">
        <v>1</v>
      </c>
      <c r="J6" s="27">
        <v>0.31597222222222221</v>
      </c>
      <c r="K6" s="25">
        <v>0.33333333333333331</v>
      </c>
      <c r="L6" s="35"/>
    </row>
    <row r="7" spans="1:13" x14ac:dyDescent="0.25">
      <c r="A7" s="8" t="s">
        <v>72</v>
      </c>
      <c r="B7" s="8" t="s">
        <v>26</v>
      </c>
      <c r="C7" s="2">
        <v>44980</v>
      </c>
      <c r="D7" s="27">
        <v>0.83611111111111114</v>
      </c>
      <c r="E7" s="27">
        <v>0.84513888888888899</v>
      </c>
      <c r="F7" s="27">
        <v>0.85069444444444453</v>
      </c>
      <c r="G7" s="27">
        <v>0.85486111111111107</v>
      </c>
      <c r="H7" s="27">
        <v>0.95833333333333337</v>
      </c>
      <c r="I7" s="27">
        <v>1.0034722222222221</v>
      </c>
      <c r="J7" s="27">
        <v>0.32291666666666669</v>
      </c>
      <c r="K7" s="25">
        <v>0.33333333333333331</v>
      </c>
      <c r="L7" s="35"/>
    </row>
    <row r="8" spans="1:13" x14ac:dyDescent="0.25">
      <c r="A8" s="8" t="s">
        <v>72</v>
      </c>
      <c r="B8" s="8" t="s">
        <v>36</v>
      </c>
      <c r="C8" s="2">
        <v>44981</v>
      </c>
      <c r="D8" s="27">
        <v>0.83333333333333337</v>
      </c>
      <c r="E8" s="27">
        <v>0.84722222222222221</v>
      </c>
      <c r="F8" s="27">
        <v>0.84930555555555554</v>
      </c>
      <c r="G8" s="27">
        <v>0.85763888888888884</v>
      </c>
      <c r="H8" s="27">
        <v>0.96527777777777779</v>
      </c>
      <c r="I8" s="27">
        <v>1.0020833333333334</v>
      </c>
      <c r="J8" s="27">
        <v>0.31944444444444448</v>
      </c>
      <c r="K8" s="25">
        <v>0.33333333333333331</v>
      </c>
      <c r="L8" s="35"/>
    </row>
    <row r="9" spans="1:13" x14ac:dyDescent="0.25">
      <c r="A9" s="8" t="s">
        <v>72</v>
      </c>
      <c r="B9" s="8" t="s">
        <v>64</v>
      </c>
      <c r="C9" s="2">
        <v>44982</v>
      </c>
      <c r="D9" s="54">
        <v>0.8354166666666667</v>
      </c>
      <c r="E9" s="54">
        <v>0.84652777777777777</v>
      </c>
      <c r="F9" s="25">
        <v>0.85069444444444453</v>
      </c>
      <c r="G9" s="25">
        <v>0.85625000000000007</v>
      </c>
      <c r="H9" s="25">
        <v>0.96875</v>
      </c>
      <c r="I9" s="25">
        <v>1.0048611111111112</v>
      </c>
      <c r="J9" s="25">
        <v>0.32291666666666669</v>
      </c>
      <c r="K9" s="25">
        <v>0.33333333333333331</v>
      </c>
      <c r="L9" s="28"/>
    </row>
    <row r="10" spans="1:13" x14ac:dyDescent="0.25">
      <c r="A10" s="8" t="s">
        <v>72</v>
      </c>
      <c r="B10" s="8" t="s">
        <v>65</v>
      </c>
      <c r="C10" s="2">
        <v>44983</v>
      </c>
      <c r="D10" s="53">
        <v>0.83680555555555547</v>
      </c>
      <c r="E10" s="53">
        <v>0.84375</v>
      </c>
      <c r="F10" s="53">
        <v>0.84722222222222221</v>
      </c>
      <c r="G10" s="53">
        <v>0.85277777777777775</v>
      </c>
      <c r="H10" s="53">
        <v>0.95833333333333337</v>
      </c>
      <c r="I10" s="25">
        <v>0.99861111111111101</v>
      </c>
      <c r="J10" s="25">
        <v>0.3215277777777778</v>
      </c>
      <c r="K10" s="25">
        <v>0.33333333333333331</v>
      </c>
      <c r="L10" s="28"/>
    </row>
    <row r="11" spans="1:13" x14ac:dyDescent="0.25">
      <c r="A11" s="30"/>
      <c r="B11" s="30"/>
      <c r="C11" s="30"/>
      <c r="D11" s="30"/>
      <c r="E11" s="30"/>
      <c r="F11" s="30"/>
      <c r="G11" s="30"/>
      <c r="H11" s="30"/>
      <c r="I11" s="27"/>
      <c r="J11" s="27"/>
      <c r="K11" s="27"/>
      <c r="L11" s="28"/>
    </row>
    <row r="12" spans="1:13" x14ac:dyDescent="0.25">
      <c r="A12" s="30"/>
      <c r="B12" s="30"/>
      <c r="C12" s="30"/>
      <c r="D12" s="30"/>
      <c r="E12" s="30"/>
      <c r="F12" s="30"/>
      <c r="G12" s="30"/>
      <c r="H12" s="30"/>
      <c r="I12" s="27"/>
      <c r="J12" s="27"/>
      <c r="K12" s="27"/>
      <c r="L12" s="28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27"/>
      <c r="J13" s="27"/>
      <c r="K13" s="27"/>
      <c r="L13" s="28"/>
    </row>
    <row r="14" spans="1:13" ht="16.5" thickBot="1" x14ac:dyDescent="0.3">
      <c r="A14" s="8"/>
      <c r="B14" s="8"/>
      <c r="C14" s="8"/>
      <c r="D14" s="8"/>
      <c r="E14" s="8"/>
      <c r="F14" s="8"/>
      <c r="G14" s="8"/>
      <c r="H14" s="8"/>
      <c r="I14" s="7"/>
      <c r="J14" s="7"/>
      <c r="K14" s="7"/>
      <c r="L14" s="25"/>
    </row>
    <row r="15" spans="1:13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I15" s="16"/>
      <c r="J15" s="16"/>
      <c r="K15" s="16"/>
      <c r="L15" s="25"/>
    </row>
    <row r="16" spans="1:13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I16" s="16"/>
      <c r="J16" s="16"/>
      <c r="K16" s="16"/>
      <c r="L16" s="25"/>
    </row>
    <row r="17" spans="1:12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+(G4-F4)+1+(K4-I4)</f>
        <v>0.34375</v>
      </c>
      <c r="H17" s="17"/>
      <c r="I17" s="16"/>
      <c r="J17" s="16"/>
      <c r="K17" s="16"/>
      <c r="L17" s="24"/>
    </row>
    <row r="18" spans="1:12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+(G5-F5)+1+(K5-I5)</f>
        <v>0.34513888888888888</v>
      </c>
      <c r="H18" s="17"/>
      <c r="I18" s="16"/>
      <c r="J18" s="16"/>
      <c r="K18" s="16"/>
      <c r="L18" s="24"/>
    </row>
    <row r="19" spans="1:12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+(G6-F6)+1+(K6-I6)</f>
        <v>0.33680555555555536</v>
      </c>
      <c r="H19" s="17"/>
      <c r="I19" s="16"/>
      <c r="J19" s="16"/>
      <c r="K19" s="16"/>
      <c r="L19" s="24"/>
    </row>
    <row r="20" spans="1:12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+(G7-F7)+1+(K7-I7)</f>
        <v>0.33402777777777759</v>
      </c>
      <c r="H20" s="17"/>
      <c r="I20" s="16"/>
      <c r="J20" s="16"/>
      <c r="K20" s="16"/>
      <c r="L20" s="24"/>
    </row>
    <row r="21" spans="1:12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+(G8-F8)+1+(K8-I8)</f>
        <v>0.33958333333333313</v>
      </c>
      <c r="H21" s="17"/>
      <c r="I21" s="16"/>
      <c r="J21" s="16"/>
      <c r="K21" s="16"/>
      <c r="L21" s="24"/>
    </row>
    <row r="22" spans="1:12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0.339861111111111</v>
      </c>
      <c r="H22" s="22"/>
      <c r="I22" s="16"/>
      <c r="J22" s="16"/>
      <c r="K22" s="16"/>
      <c r="L22" s="24"/>
    </row>
    <row r="23" spans="1:12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I23" s="16"/>
      <c r="J23" s="16"/>
      <c r="K23" s="16"/>
    </row>
    <row r="24" spans="1:12" ht="16.5" thickBot="1" x14ac:dyDescent="0.3">
      <c r="A24" s="31"/>
      <c r="B24" s="31"/>
      <c r="C24" s="32"/>
      <c r="D24" s="33"/>
      <c r="E24" s="33"/>
      <c r="F24" s="22" t="s">
        <v>39</v>
      </c>
      <c r="G24" s="34">
        <f>G22/G23</f>
        <v>1.359444444444444</v>
      </c>
      <c r="H24" s="34"/>
      <c r="I24" s="33"/>
      <c r="J24" s="52"/>
      <c r="K24" s="16"/>
    </row>
    <row r="25" spans="1:12" x14ac:dyDescent="0.25">
      <c r="F25" s="1"/>
      <c r="I25" s="16"/>
      <c r="J25" s="16"/>
      <c r="K25" s="16"/>
    </row>
    <row r="30" spans="1:12" ht="15.6" customHeight="1" x14ac:dyDescent="0.25">
      <c r="H30" s="55" t="s">
        <v>50</v>
      </c>
      <c r="I30" s="56" t="s">
        <v>72</v>
      </c>
    </row>
    <row r="31" spans="1:12" ht="15.6" customHeight="1" x14ac:dyDescent="0.25">
      <c r="H31" s="55"/>
      <c r="I31" s="57"/>
    </row>
    <row r="32" spans="1:12" ht="15.6" customHeight="1" x14ac:dyDescent="0.25">
      <c r="H32" s="55"/>
      <c r="I32" s="57"/>
    </row>
    <row r="33" spans="8:9" ht="15.6" customHeight="1" x14ac:dyDescent="0.25">
      <c r="H33" s="55"/>
      <c r="I33" s="58"/>
    </row>
  </sheetData>
  <mergeCells count="2">
    <mergeCell ref="H30:H33"/>
    <mergeCell ref="I30:I33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D4" sqref="D4"/>
    </sheetView>
  </sheetViews>
  <sheetFormatPr baseColWidth="10" defaultColWidth="10.875" defaultRowHeight="15.75" x14ac:dyDescent="0.25"/>
  <cols>
    <col min="2" max="2" width="25.375" customWidth="1"/>
  </cols>
  <sheetData>
    <row r="1" spans="2:9" ht="16.5" thickBot="1" x14ac:dyDescent="0.3"/>
    <row r="2" spans="2:9" ht="19.5" thickBot="1" x14ac:dyDescent="0.35">
      <c r="B2" s="59"/>
      <c r="C2" s="60"/>
      <c r="D2" s="60"/>
      <c r="E2" s="60"/>
      <c r="F2" s="60"/>
      <c r="G2" s="60"/>
      <c r="H2" s="60"/>
      <c r="I2" s="61"/>
    </row>
    <row r="3" spans="2:9" ht="32.25" thickBot="1" x14ac:dyDescent="0.3">
      <c r="B3" s="38" t="s">
        <v>1</v>
      </c>
      <c r="C3" s="38" t="s">
        <v>0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</row>
    <row r="4" spans="2:9" ht="16.5" thickBot="1" x14ac:dyDescent="0.3">
      <c r="B4" s="39" t="s">
        <v>45</v>
      </c>
      <c r="C4" s="40">
        <v>0.3263888888888889</v>
      </c>
      <c r="D4" s="41"/>
      <c r="E4" s="41"/>
      <c r="F4" s="41"/>
      <c r="G4" s="41"/>
      <c r="H4" s="41"/>
      <c r="I4" s="41" t="e">
        <f t="shared" ref="I4:I9" si="0">AVERAGE(D4:H4)</f>
        <v>#DIV/0!</v>
      </c>
    </row>
    <row r="5" spans="2:9" ht="16.5" thickBot="1" x14ac:dyDescent="0.3">
      <c r="B5" s="42" t="s">
        <v>46</v>
      </c>
      <c r="C5" s="43">
        <v>0.35416666666666669</v>
      </c>
      <c r="D5" s="44"/>
      <c r="E5" s="44"/>
      <c r="F5" s="44"/>
      <c r="G5" s="44"/>
      <c r="H5" s="44"/>
      <c r="I5" s="44" t="e">
        <f t="shared" si="0"/>
        <v>#DIV/0!</v>
      </c>
    </row>
    <row r="6" spans="2:9" ht="16.5" thickBot="1" x14ac:dyDescent="0.3">
      <c r="B6" s="42" t="s">
        <v>47</v>
      </c>
      <c r="C6" s="43">
        <v>0.375</v>
      </c>
      <c r="D6" s="44"/>
      <c r="E6" s="44"/>
      <c r="F6" s="44"/>
      <c r="G6" s="44"/>
      <c r="H6" s="44"/>
      <c r="I6" s="44" t="e">
        <f t="shared" si="0"/>
        <v>#DIV/0!</v>
      </c>
    </row>
    <row r="7" spans="2:9" ht="16.5" thickBot="1" x14ac:dyDescent="0.3">
      <c r="B7" s="42" t="s">
        <v>48</v>
      </c>
      <c r="C7" s="43">
        <v>0.60416666666666663</v>
      </c>
      <c r="D7" s="44"/>
      <c r="E7" s="44"/>
      <c r="F7" s="44"/>
      <c r="G7" s="44"/>
      <c r="H7" s="44"/>
      <c r="I7" s="44" t="e">
        <f t="shared" si="0"/>
        <v>#DIV/0!</v>
      </c>
    </row>
    <row r="8" spans="2:9" ht="16.5" thickBot="1" x14ac:dyDescent="0.3">
      <c r="B8" s="42" t="s">
        <v>45</v>
      </c>
      <c r="C8" s="43">
        <v>0.61458333333333337</v>
      </c>
      <c r="D8" s="44"/>
      <c r="E8" s="44"/>
      <c r="F8" s="44"/>
      <c r="G8" s="44"/>
      <c r="H8" s="44"/>
      <c r="I8" s="44" t="e">
        <f t="shared" si="0"/>
        <v>#DIV/0!</v>
      </c>
    </row>
    <row r="9" spans="2:9" ht="16.5" thickBot="1" x14ac:dyDescent="0.3">
      <c r="B9" s="45" t="s">
        <v>49</v>
      </c>
      <c r="C9" s="46">
        <v>0.65277777777777779</v>
      </c>
      <c r="D9" s="47"/>
      <c r="E9" s="47"/>
      <c r="F9" s="47"/>
      <c r="G9" s="47"/>
      <c r="H9" s="47"/>
      <c r="I9" s="47" t="e">
        <f t="shared" si="0"/>
        <v>#DIV/0!</v>
      </c>
    </row>
    <row r="10" spans="2:9" ht="16.5" thickBot="1" x14ac:dyDescent="0.3"/>
    <row r="11" spans="2:9" ht="19.5" thickBot="1" x14ac:dyDescent="0.35">
      <c r="B11" s="59"/>
      <c r="C11" s="60"/>
      <c r="D11" s="60"/>
      <c r="E11" s="60"/>
      <c r="F11" s="60"/>
      <c r="G11" s="60"/>
      <c r="H11" s="60"/>
      <c r="I11" s="61"/>
    </row>
    <row r="12" spans="2:9" ht="32.25" thickBot="1" x14ac:dyDescent="0.3">
      <c r="B12" s="38" t="s">
        <v>1</v>
      </c>
      <c r="C12" s="38" t="s">
        <v>0</v>
      </c>
      <c r="D12" s="38" t="s">
        <v>2</v>
      </c>
      <c r="E12" s="38" t="s">
        <v>3</v>
      </c>
      <c r="F12" s="38" t="s">
        <v>4</v>
      </c>
      <c r="G12" s="38" t="s">
        <v>5</v>
      </c>
      <c r="H12" s="38" t="s">
        <v>6</v>
      </c>
      <c r="I12" s="38" t="s">
        <v>7</v>
      </c>
    </row>
    <row r="13" spans="2:9" ht="16.5" thickBot="1" x14ac:dyDescent="0.3">
      <c r="B13" s="39" t="s">
        <v>45</v>
      </c>
      <c r="C13" s="40">
        <v>0.32291666666666669</v>
      </c>
      <c r="D13" s="41"/>
      <c r="E13" s="41"/>
      <c r="F13" s="41"/>
      <c r="G13" s="41"/>
      <c r="H13" s="41"/>
      <c r="I13" s="41" t="e">
        <f t="shared" ref="I13:I18" si="1">AVERAGE(D13:H13)</f>
        <v>#DIV/0!</v>
      </c>
    </row>
    <row r="14" spans="2:9" ht="16.5" thickBot="1" x14ac:dyDescent="0.3">
      <c r="B14" s="42" t="s">
        <v>46</v>
      </c>
      <c r="C14" s="43">
        <v>0.34027777777777773</v>
      </c>
      <c r="D14" s="44"/>
      <c r="E14" s="44"/>
      <c r="F14" s="44"/>
      <c r="G14" s="44"/>
      <c r="H14" s="44"/>
      <c r="I14" s="44" t="e">
        <f t="shared" si="1"/>
        <v>#DIV/0!</v>
      </c>
    </row>
    <row r="15" spans="2:9" ht="16.5" thickBot="1" x14ac:dyDescent="0.3">
      <c r="B15" s="42" t="s">
        <v>47</v>
      </c>
      <c r="C15" s="43">
        <v>0.34722222222222227</v>
      </c>
      <c r="D15" s="44"/>
      <c r="E15" s="44"/>
      <c r="F15" s="44"/>
      <c r="G15" s="44"/>
      <c r="H15" s="44"/>
      <c r="I15" s="44" t="e">
        <f t="shared" si="1"/>
        <v>#DIV/0!</v>
      </c>
    </row>
    <row r="16" spans="2:9" ht="16.5" thickBot="1" x14ac:dyDescent="0.3">
      <c r="B16" s="42" t="s">
        <v>48</v>
      </c>
      <c r="C16" s="43">
        <v>0.625</v>
      </c>
      <c r="D16" s="44"/>
      <c r="E16" s="44"/>
      <c r="F16" s="44"/>
      <c r="G16" s="44"/>
      <c r="H16" s="44"/>
      <c r="I16" s="44" t="e">
        <f t="shared" si="1"/>
        <v>#DIV/0!</v>
      </c>
    </row>
    <row r="17" spans="2:9" ht="16.5" thickBot="1" x14ac:dyDescent="0.3">
      <c r="B17" s="42" t="s">
        <v>45</v>
      </c>
      <c r="C17" s="43">
        <v>0.63888888888888895</v>
      </c>
      <c r="D17" s="44"/>
      <c r="E17" s="44"/>
      <c r="F17" s="44"/>
      <c r="G17" s="44"/>
      <c r="H17" s="44"/>
      <c r="I17" s="44" t="e">
        <f t="shared" si="1"/>
        <v>#DIV/0!</v>
      </c>
    </row>
    <row r="18" spans="2:9" ht="16.5" thickBot="1" x14ac:dyDescent="0.3">
      <c r="B18" s="45" t="s">
        <v>49</v>
      </c>
      <c r="C18" s="46">
        <v>0.66666666666666663</v>
      </c>
      <c r="D18" s="47"/>
      <c r="E18" s="47"/>
      <c r="F18" s="47"/>
      <c r="G18" s="47"/>
      <c r="H18" s="47"/>
      <c r="I18" s="47" t="e">
        <f t="shared" si="1"/>
        <v>#DIV/0!</v>
      </c>
    </row>
    <row r="19" spans="2:9" ht="16.5" thickBot="1" x14ac:dyDescent="0.3"/>
    <row r="20" spans="2:9" ht="19.5" thickBot="1" x14ac:dyDescent="0.35">
      <c r="B20" s="59"/>
      <c r="C20" s="60"/>
      <c r="D20" s="60"/>
      <c r="E20" s="60"/>
      <c r="F20" s="60"/>
      <c r="G20" s="60"/>
      <c r="H20" s="60"/>
      <c r="I20" s="61"/>
    </row>
    <row r="21" spans="2:9" ht="32.25" thickBot="1" x14ac:dyDescent="0.3">
      <c r="B21" s="38" t="s">
        <v>1</v>
      </c>
      <c r="C21" s="38" t="s">
        <v>0</v>
      </c>
      <c r="D21" s="38" t="s">
        <v>2</v>
      </c>
      <c r="E21" s="38" t="s">
        <v>3</v>
      </c>
      <c r="F21" s="38" t="s">
        <v>4</v>
      </c>
      <c r="G21" s="38" t="s">
        <v>5</v>
      </c>
      <c r="H21" s="38" t="s">
        <v>6</v>
      </c>
      <c r="I21" s="38" t="s">
        <v>7</v>
      </c>
    </row>
    <row r="22" spans="2:9" ht="16.5" thickBot="1" x14ac:dyDescent="0.3">
      <c r="B22" s="39" t="s">
        <v>45</v>
      </c>
      <c r="C22" s="40">
        <v>0.66666666666666663</v>
      </c>
      <c r="D22" s="41"/>
      <c r="E22" s="41"/>
      <c r="F22" s="41"/>
      <c r="G22" s="41"/>
      <c r="H22" s="41"/>
      <c r="I22" s="41" t="e">
        <f t="shared" ref="I22:I27" si="2">AVERAGE(D22:H22)</f>
        <v>#DIV/0!</v>
      </c>
    </row>
    <row r="23" spans="2:9" ht="16.5" thickBot="1" x14ac:dyDescent="0.3">
      <c r="B23" s="42" t="s">
        <v>46</v>
      </c>
      <c r="C23" s="43">
        <v>0.69791666666666663</v>
      </c>
      <c r="D23" s="44"/>
      <c r="E23" s="44"/>
      <c r="F23" s="44"/>
      <c r="G23" s="44"/>
      <c r="H23" s="44"/>
      <c r="I23" s="44" t="e">
        <f t="shared" si="2"/>
        <v>#DIV/0!</v>
      </c>
    </row>
    <row r="24" spans="2:9" ht="16.5" thickBot="1" x14ac:dyDescent="0.3">
      <c r="B24" s="42" t="s">
        <v>47</v>
      </c>
      <c r="C24" s="43">
        <v>0.71180555555555547</v>
      </c>
      <c r="D24" s="44"/>
      <c r="E24" s="44"/>
      <c r="F24" s="44"/>
      <c r="G24" s="44"/>
      <c r="H24" s="44"/>
      <c r="I24" s="44" t="e">
        <f t="shared" si="2"/>
        <v>#DIV/0!</v>
      </c>
    </row>
    <row r="25" spans="2:9" ht="16.5" thickBot="1" x14ac:dyDescent="0.3">
      <c r="B25" s="42" t="s">
        <v>48</v>
      </c>
      <c r="C25" s="43">
        <v>0.94791666666666663</v>
      </c>
      <c r="D25" s="44"/>
      <c r="E25" s="44"/>
      <c r="F25" s="44"/>
      <c r="G25" s="44"/>
      <c r="H25" s="44"/>
      <c r="I25" s="44" t="e">
        <f t="shared" si="2"/>
        <v>#DIV/0!</v>
      </c>
    </row>
    <row r="26" spans="2:9" ht="16.5" thickBot="1" x14ac:dyDescent="0.3">
      <c r="B26" s="42" t="s">
        <v>45</v>
      </c>
      <c r="C26" s="43">
        <v>0.95833333333333337</v>
      </c>
      <c r="D26" s="44"/>
      <c r="E26" s="44"/>
      <c r="F26" s="44"/>
      <c r="G26" s="44"/>
      <c r="H26" s="44"/>
      <c r="I26" s="44" t="e">
        <f t="shared" si="2"/>
        <v>#DIV/0!</v>
      </c>
    </row>
    <row r="27" spans="2:9" ht="16.5" thickBot="1" x14ac:dyDescent="0.3">
      <c r="B27" s="45" t="s">
        <v>49</v>
      </c>
      <c r="C27" s="46">
        <v>0.98611111111111116</v>
      </c>
      <c r="D27" s="47"/>
      <c r="E27" s="47"/>
      <c r="F27" s="47"/>
      <c r="G27" s="47"/>
      <c r="H27" s="47"/>
      <c r="I27" s="47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Buzones</vt:lpstr>
      <vt:lpstr>Mant.Vias</vt:lpstr>
      <vt:lpstr>Locos.Carros</vt:lpstr>
      <vt:lpstr>A1</vt:lpstr>
      <vt:lpstr>B1</vt:lpstr>
      <vt:lpstr>Est sup</vt:lpstr>
      <vt:lpstr>Est mina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2023-03-15T16:25:31Z</dcterms:modified>
</cp:coreProperties>
</file>