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obalkomatsu-my.sharepoint.com/personal/paula_alves_global_komatsu/Documents/Área de Trabalho/PAULA/Viagens 2024/EUROPA/"/>
    </mc:Choice>
  </mc:AlternateContent>
  <xr:revisionPtr revIDLastSave="1017" documentId="8_{597CA95C-A508-4648-A781-3D91F6301E14}" xr6:coauthVersionLast="47" xr6:coauthVersionMax="47" xr10:uidLastSave="{633516A7-6D91-4B83-B7CE-C662ABF133B8}"/>
  <bookViews>
    <workbookView xWindow="-110" yWindow="-110" windowWidth="19420" windowHeight="10300" activeTab="1" xr2:uid="{DBBC3380-E128-48BF-8621-9272E20CB8BB}"/>
  </bookViews>
  <sheets>
    <sheet name="ROTEIRO" sheetId="3" r:id="rId1"/>
    <sheet name="Resumo Hoteis" sheetId="8" r:id="rId2"/>
    <sheet name="ROMA" sheetId="1" r:id="rId3"/>
    <sheet name="FLORENÇA" sheetId="2" r:id="rId4"/>
    <sheet name="PISA" sheetId="4" r:id="rId5"/>
    <sheet name="PARIS" sheetId="5" r:id="rId6"/>
    <sheet name="LONDRES" sheetId="6" r:id="rId7"/>
    <sheet name="BARCELONA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8" l="1"/>
  <c r="K11" i="8" s="1"/>
  <c r="K13" i="8" s="1"/>
  <c r="Q9" i="8"/>
  <c r="Q8" i="8"/>
  <c r="K9" i="8"/>
  <c r="K8" i="8"/>
  <c r="K7" i="8"/>
  <c r="K6" i="8"/>
  <c r="K5" i="8"/>
  <c r="K4" i="8"/>
  <c r="H2" i="5"/>
  <c r="P2" i="5" s="1"/>
  <c r="P5" i="5" s="1"/>
  <c r="U5" i="7"/>
  <c r="Q3" i="6"/>
  <c r="P6" i="2"/>
  <c r="N7" i="1"/>
  <c r="G38" i="3"/>
  <c r="G33" i="3"/>
  <c r="O17" i="7"/>
  <c r="O8" i="4"/>
  <c r="P7" i="2"/>
  <c r="N12" i="1"/>
  <c r="P9" i="2"/>
  <c r="N9" i="3"/>
  <c r="N8" i="3"/>
  <c r="N7" i="3"/>
  <c r="N6" i="1"/>
  <c r="P11" i="2" l="1"/>
</calcChain>
</file>

<file path=xl/sharedStrings.xml><?xml version="1.0" encoding="utf-8"?>
<sst xmlns="http://schemas.openxmlformats.org/spreadsheetml/2006/main" count="263" uniqueCount="218">
  <si>
    <t xml:space="preserve">Descrição </t>
  </si>
  <si>
    <t xml:space="preserve">Valor </t>
  </si>
  <si>
    <t xml:space="preserve">Detalhes </t>
  </si>
  <si>
    <t>Horário saída                                                     Número do voo                                                  Horário chegada                                                 Madrid Horário Saída Madrid                         Horário chegada em Roma</t>
  </si>
  <si>
    <t>Transfer do Aeroporto até o hotel</t>
  </si>
  <si>
    <t>Ingresso Vaticano</t>
  </si>
  <si>
    <t xml:space="preserve">Ingresso Coliseu </t>
  </si>
  <si>
    <t>GASTOS DA VIAGEM - EUROTRIP</t>
  </si>
  <si>
    <t>Voo  Gru x Roma  -IBERIA 06/10</t>
  </si>
  <si>
    <t xml:space="preserve">ROTEIRO EUROTRIP </t>
  </si>
  <si>
    <t>Data</t>
  </si>
  <si>
    <t>Local</t>
  </si>
  <si>
    <t>Programaçao</t>
  </si>
  <si>
    <t>Saída do Brasil</t>
  </si>
  <si>
    <t>Parada longa em Madrid</t>
  </si>
  <si>
    <t>Chegada em Roma 19:35</t>
  </si>
  <si>
    <t>Ir para o hotel descansar</t>
  </si>
  <si>
    <t>Roma</t>
  </si>
  <si>
    <t>Vaticano, Castelo Santángelo, Trastevere</t>
  </si>
  <si>
    <t>Roma + Ida para Florença</t>
  </si>
  <si>
    <t xml:space="preserve">Coliseu, Foro Romano, etc                                   Pegar o trem na Estação Termini às xxx horas </t>
  </si>
  <si>
    <t xml:space="preserve">Florença </t>
  </si>
  <si>
    <t>Veneza</t>
  </si>
  <si>
    <t xml:space="preserve"> Fontana, Pantheon, Escadaria </t>
  </si>
  <si>
    <t>Paris</t>
  </si>
  <si>
    <t>Paris e Ida para Londres</t>
  </si>
  <si>
    <t>Londres</t>
  </si>
  <si>
    <t>Londres e ida para Barcelona</t>
  </si>
  <si>
    <t>Barcelona</t>
  </si>
  <si>
    <t>Volta para o Brasil</t>
  </si>
  <si>
    <t>Estadia em Pisa  15 a 16 de Outubro</t>
  </si>
  <si>
    <t>Estadia em Paris 16 a 17 de Outubro</t>
  </si>
  <si>
    <t>Estadia em Londres 18 a 20 de Outubro</t>
  </si>
  <si>
    <t>Estadia em Barcelona 20 a 22 de Outubro</t>
  </si>
  <si>
    <t>Estadia em Roma 07 a 10 de Outubro -Cenci B&amp;B</t>
  </si>
  <si>
    <t>Estadia em Florença 10 a 14 de Outubro-Air BNB</t>
  </si>
  <si>
    <t>Estadia na Toscana 14 a 15 de Outubro -Borgo Tre Rose</t>
  </si>
  <si>
    <t>Aluguel Carro Florença x Toscana</t>
  </si>
  <si>
    <t>Hotel na Toscana - Borgo Tre Rose</t>
  </si>
  <si>
    <t xml:space="preserve">Hotel em Roma                                                  Cenci Bed &amp; Breakfast Fontana di Trevi  </t>
  </si>
  <si>
    <t>Valor por pessoa</t>
  </si>
  <si>
    <t xml:space="preserve">Reservei 2 quartos duplos , nosso e do Betao . E outra reserva para Cida e Sarah no cartão da Cida                                          Chegada: 14/10                                                                                                                       Saída: 15/10   </t>
  </si>
  <si>
    <t>Opções de Vinícola</t>
  </si>
  <si>
    <t>Brunello de Montalcino em  Tenuta Corte Pavone Montalcino</t>
  </si>
  <si>
    <t>Montepulciano, Gladiator Shooting Spot ,Pienza, Montalcino, volta para Florença</t>
  </si>
  <si>
    <t>Ida para Toscana                                                                                                                                                                 Alugar o carro no xxxx</t>
  </si>
  <si>
    <t>Greve in Chianti (passeio pela cidade)                                              Panzano in Chianti ( Almoço no Il Vescovino)                                                                             Siena (passeio pela cidade)                                                         Panorama Crete Senesi     ( VIsta da estrada, Agriturismo Bacoleno)                               Castiglione del Lago (Restaurante Il Pontile Experience)                                                           Hotel Borgo Tre Rose Montepulciano</t>
  </si>
  <si>
    <t>Montalcino até Florença</t>
  </si>
  <si>
    <t>TOTAL : 2H53</t>
  </si>
  <si>
    <t>Greve até Panzano= 11min ( 1:30h almoço) Chegada às 12h, saída 14h</t>
  </si>
  <si>
    <t>Panzano até Siena = 50min (  2h visitando a cidade)- Chegada 15h, saída 17h</t>
  </si>
  <si>
    <t>Siena até Crete Senesi= 50 min .Chegada 18h ( ver por do sol)</t>
  </si>
  <si>
    <t>Baccoleno até Borgo Tre Rose= 42min. Chegada por volta de 20h. Jantar no hotel</t>
  </si>
  <si>
    <t>Saída 10 da manha Florença até Greve= 46min                                                                       ( uns 40 min visitando a cidade)</t>
  </si>
  <si>
    <t>Pienza até Gladiator Shooting =  7 min</t>
  </si>
  <si>
    <t>Gladiator shooting até Montalcino = 33min (Almoço e degustação em Vinícola)</t>
  </si>
  <si>
    <t>Borgo Tre Rose até Montepulciano= 21min ( Passear 30 min)</t>
  </si>
  <si>
    <t>Montepulciano até Pienza= 25 min ( 2h)</t>
  </si>
  <si>
    <t>Trem de Florença para Pisa</t>
  </si>
  <si>
    <t xml:space="preserve">Hotel em Pisa                                                        Relais Corso Storico     </t>
  </si>
  <si>
    <t>Será cobrado no hotel 5 euros de cleaning fee e 2,50 euros de city tax para cada pessoa                                                           Check in até as 20h                                     Hamgurgueria bem proxima, na beira do rio</t>
  </si>
  <si>
    <t>Voo de Pisa para Paris                                                                                                                                       Cia Aérea Easyjet</t>
  </si>
  <si>
    <t>Trem de Roma para Florença                                                                  Trenitalia</t>
  </si>
  <si>
    <t>142,22/ pessoa</t>
  </si>
  <si>
    <t xml:space="preserve">Apartamento  em Florença                                                Spacious Three Bedroom Apartment On the Arno  </t>
  </si>
  <si>
    <t>Endereço: 2 Via dei Fossi, Tornabuoni, 50123 Florença, Itália</t>
  </si>
  <si>
    <t xml:space="preserve">  2 quartos triplos                              Chegada: 07/10                                                                                                                       Saída: 10/10                                                        Endereço: Via Dei Maroniti 37 Roma, Itália                                                                    Não tem café da manhã</t>
  </si>
  <si>
    <t xml:space="preserve">R$ 1426 e R$ 713                        Booking                                                                               + R$5,71/pessoa/diaria                                   Cancelamento gratuito até 05 de Outubro         Pagamento será feito no hotel             </t>
  </si>
  <si>
    <t>Voo de Londres para Barcelona</t>
  </si>
  <si>
    <t xml:space="preserve">Voo de Barcelona pra São Paulo - IB3041 , 21:05 </t>
  </si>
  <si>
    <t xml:space="preserve">CASA BATLÓ </t>
  </si>
  <si>
    <t>Preços com audioguia em portugues</t>
  </si>
  <si>
    <t>Eurohotel Diagonal port</t>
  </si>
  <si>
    <t>PARK GUELL</t>
  </si>
  <si>
    <t>https://www.musement.com/pt/barcelona/entradas-sem-fila-para-o-park-guell-216235/</t>
  </si>
  <si>
    <t>40 euros</t>
  </si>
  <si>
    <t xml:space="preserve">58 euros </t>
  </si>
  <si>
    <t>10 euros</t>
  </si>
  <si>
    <t>Checar opção de carro/ motorista</t>
  </si>
  <si>
    <t>TOTAL</t>
  </si>
  <si>
    <t xml:space="preserve">Vinícola </t>
  </si>
  <si>
    <t xml:space="preserve">https://www.getyourguide.com/vinicola-corte-pavone-montalcino-l165083/montalcino-tour-guiado-pela-vinicola-e-degustacao-de-vinhos-com-almoco-t404310/?ranking_uuid=89abf212-1501-4e38-9b20-d39cad8577b0     Duração 2 horas </t>
  </si>
  <si>
    <t xml:space="preserve">Trem de Ida e volta para Veneza </t>
  </si>
  <si>
    <t xml:space="preserve">Trenitalia ( Vários horários) </t>
  </si>
  <si>
    <t>30 euros</t>
  </si>
  <si>
    <t xml:space="preserve">60 euros                                                         Montalcino: Visita guiada à vinícola e degustação de vinhos- Corte Pavone </t>
  </si>
  <si>
    <t>passeio Gondola e taxa de visitação  R$ 30,00</t>
  </si>
  <si>
    <t xml:space="preserve">70 euros / pessoa </t>
  </si>
  <si>
    <t>Cia aérea Easyjet                                                            já inclui bagagem de mão                                                                                     Saída Pisa airpor 16:50, chegada em CDG 18:40</t>
  </si>
  <si>
    <t>Voo ou trem  de Paris p Londres                                                                                                                                  Cia Aérea Easyjet</t>
  </si>
  <si>
    <t xml:space="preserve">Hotel em Londres                                         Relais Corso Storico     </t>
  </si>
  <si>
    <t>Voo de Londres p Barcelona                                                                                                                                  Cia Aérea Easyjet</t>
  </si>
  <si>
    <t>86 euros</t>
  </si>
  <si>
    <t>Trem Rail Europe</t>
  </si>
  <si>
    <t>Palácio de Versailhes</t>
  </si>
  <si>
    <t>Civitatis https://www.civitatis.com/pt/versalhes/ingresso-palacio-versalhes/#activity-navbar</t>
  </si>
  <si>
    <t>ROMA</t>
  </si>
  <si>
    <t>FLORENÇA</t>
  </si>
  <si>
    <t>PISA</t>
  </si>
  <si>
    <t>PARIS</t>
  </si>
  <si>
    <t>LONDRES</t>
  </si>
  <si>
    <t>BARCELONA</t>
  </si>
  <si>
    <t>Hotel Best Auto Hogar R$ 6330 ( 1.055 por pessoa)</t>
  </si>
  <si>
    <t xml:space="preserve">Hotel </t>
  </si>
  <si>
    <t>Easyjet</t>
  </si>
  <si>
    <t>91,97 euros</t>
  </si>
  <si>
    <t>Park Guell</t>
  </si>
  <si>
    <t>STATUS</t>
  </si>
  <si>
    <t>Pago</t>
  </si>
  <si>
    <t>não pago</t>
  </si>
  <si>
    <t>Total 1323 euros                                                            R$ 7751,80( aprox. R$ 1291 por pessoa)      Booking                                                              Cobrança no Cartão do Beto em 29 de Setembro ,   cancelamento gratuito até 01 de Outubro.                                                       Imposto Municipal de R$34,23 / pessoa/ dia a ser pago na propriedade</t>
  </si>
  <si>
    <t>A cobrar cartao Beto em 29/09</t>
  </si>
  <si>
    <t>VERIFICAR QUANDO COMPRAR TRENS E PASSEIOS</t>
  </si>
  <si>
    <t>R$ 6329( aprox. R$ 1054 por pessoa)   + R$ 31,38/pessoa/dia Imposto Municipal a ser pago na propridade                                   Cobrança no Cartão da Cida , cancelamente gratis até em 25 de Setembro</t>
  </si>
  <si>
    <t>Rent Cars                                                                 Carro 7 lugares R$ 3.104,41 ou                       Carro 4 lugares R$ 1252,95</t>
  </si>
  <si>
    <t xml:space="preserve">Status </t>
  </si>
  <si>
    <t>A cobrar no Cartão da Cida em 25 de Setembro</t>
  </si>
  <si>
    <t>Pagar no hotel</t>
  </si>
  <si>
    <t>R$ 970( aprox. R$ 148,66 por pessoa)  + 57 + 86 de taxa de limpeza e imposto             Cobrança no Cartão do Guilherme                dia 07 de Outubro.  ,                                           cancelamento gratuito até 06 de Outubro</t>
  </si>
  <si>
    <t>Status</t>
  </si>
  <si>
    <t>Pagar Guilherme, já cobrou no cartão</t>
  </si>
  <si>
    <t>aprox R$ 6702,00 / dividido por 4</t>
  </si>
  <si>
    <t>Leonardo Royal London Tower Bridge, cancelamento gratuito até 16 de outubro. Pago no cartão da Sara ( Julio)</t>
  </si>
  <si>
    <t>A cobrar no Cartão da Sara  em 17 de Outubro</t>
  </si>
  <si>
    <t>status</t>
  </si>
  <si>
    <t>Elysees Apartments</t>
  </si>
  <si>
    <t>Reservado cartao Cida Pagar em 30 de Setembro</t>
  </si>
  <si>
    <t>numa I Boqueria Apartments - R$ 1144</t>
  </si>
  <si>
    <t xml:space="preserve">Oriente Hotel </t>
  </si>
  <si>
    <t>RESUMO HOTÉIS</t>
  </si>
  <si>
    <t xml:space="preserve">Cidade </t>
  </si>
  <si>
    <t xml:space="preserve">Tipo </t>
  </si>
  <si>
    <t>Quantidades</t>
  </si>
  <si>
    <t xml:space="preserve">Pagamento </t>
  </si>
  <si>
    <t xml:space="preserve">Cobrança </t>
  </si>
  <si>
    <t>Florença</t>
  </si>
  <si>
    <t>Toscana</t>
  </si>
  <si>
    <t xml:space="preserve">Barcelona </t>
  </si>
  <si>
    <t>Apartamento</t>
  </si>
  <si>
    <t>Apartamento em Hotel</t>
  </si>
  <si>
    <t>Hotel</t>
  </si>
  <si>
    <t xml:space="preserve">Nome </t>
  </si>
  <si>
    <t xml:space="preserve">Cenci Bed &amp; Breakfast Fontana di Trevi </t>
  </si>
  <si>
    <t>1 apartamento</t>
  </si>
  <si>
    <t>Valor aprox.</t>
  </si>
  <si>
    <t>Datas</t>
  </si>
  <si>
    <t>7 a 10 de Outubro</t>
  </si>
  <si>
    <t xml:space="preserve">16 a 18 de Outubro </t>
  </si>
  <si>
    <t xml:space="preserve">Auto Park Hotel                               ( proximo ao aeroporto) </t>
  </si>
  <si>
    <t>Spacious Three Bedroom Apartment On the Arno</t>
  </si>
  <si>
    <t>10 a 14 de Outubro</t>
  </si>
  <si>
    <t xml:space="preserve">29 de Setembro ,   cancelamento gratuito até 28 de Setembro </t>
  </si>
  <si>
    <t xml:space="preserve">24 de Setembro ,   cancelamento gratuito até 23 de Setembro </t>
  </si>
  <si>
    <t>30 de Setembro ,   cancelamento gratuito até 29 de Setembro</t>
  </si>
  <si>
    <t>24 de Setembro ,   cancelamento gratuito até 14 de Outubro</t>
  </si>
  <si>
    <t>2 quartos triplos               ( Sem café)</t>
  </si>
  <si>
    <t>1 apartamento                                     ( Sem café)</t>
  </si>
  <si>
    <t>3 quartos duplos  (Com café)</t>
  </si>
  <si>
    <t>Leonardo Royal  Hotel London Bridge</t>
  </si>
  <si>
    <t xml:space="preserve">18 a 20 de Outubro </t>
  </si>
  <si>
    <t>14 a 15 de Outubro</t>
  </si>
  <si>
    <t>15 a 16 de Outubro</t>
  </si>
  <si>
    <t>2 quartos duplos                         ( com café)</t>
  </si>
  <si>
    <t>R$ 8165,00  -Total                                           ( €  1431)</t>
  </si>
  <si>
    <r>
      <t xml:space="preserve">R$ 6.607   -Total                                           </t>
    </r>
    <r>
      <rPr>
        <b/>
        <sz val="8"/>
        <color rgb="FF008009"/>
        <rFont val="Segoe UI"/>
        <family val="2"/>
      </rPr>
      <t xml:space="preserve">€ 1.076,40                      </t>
    </r>
    <r>
      <rPr>
        <sz val="9"/>
        <color theme="1"/>
        <rFont val="Aptos Narrow"/>
        <family val="2"/>
        <scheme val="minor"/>
      </rPr>
      <t xml:space="preserve"> (  € 62,40 impostos cobrados na acomodação.                      R$ 33,76/pessoa/dia)</t>
    </r>
  </si>
  <si>
    <r>
      <t xml:space="preserve">R$ 767 - por quarto                                     </t>
    </r>
    <r>
      <rPr>
        <b/>
        <sz val="8"/>
        <color rgb="FF008009"/>
        <rFont val="Segoe UI"/>
        <family val="2"/>
      </rPr>
      <t xml:space="preserve">€ 125                                                 </t>
    </r>
    <r>
      <rPr>
        <sz val="9"/>
        <color theme="1"/>
        <rFont val="Aptos Narrow"/>
        <family val="2"/>
        <scheme val="minor"/>
      </rPr>
      <t xml:space="preserve"> (   impostos cobrados na acomodação.                      R$ 6,14/pessoa/dia)</t>
    </r>
  </si>
  <si>
    <r>
      <t xml:space="preserve">R$ 1779,60  - total                                       </t>
    </r>
    <r>
      <rPr>
        <b/>
        <sz val="8"/>
        <color rgb="FF008009"/>
        <rFont val="Segoe UI"/>
        <family val="2"/>
      </rPr>
      <t xml:space="preserve">€ 289,80                  </t>
    </r>
    <r>
      <rPr>
        <sz val="9"/>
        <color theme="1"/>
        <rFont val="Aptos Narrow"/>
        <family val="2"/>
        <scheme val="minor"/>
      </rPr>
      <t xml:space="preserve"> (  € 36 impostos cobrados na acomodação.                      R$ 33,76/pessoa/dia)</t>
    </r>
  </si>
  <si>
    <r>
      <t xml:space="preserve">R$ 6.725  -Total                                                </t>
    </r>
    <r>
      <rPr>
        <b/>
        <sz val="8"/>
        <color rgb="FF008009"/>
        <rFont val="Segoe UI"/>
        <family val="2"/>
      </rPr>
      <t xml:space="preserve">€ 1.095,60                       </t>
    </r>
    <r>
      <rPr>
        <sz val="9"/>
        <color theme="1"/>
        <rFont val="Aptos Narrow"/>
        <family val="2"/>
        <scheme val="minor"/>
      </rPr>
      <t xml:space="preserve"> (  € 62,40 impostos cobrados na acomodação.                      R$ 32/pessoa/dia)</t>
    </r>
  </si>
  <si>
    <t>R$ 6.998 - total
£963</t>
  </si>
  <si>
    <t>15 de Outubro ,   cancelamento gratuito até 14 de Outubro</t>
  </si>
  <si>
    <t xml:space="preserve">20 a 22 de Outubro </t>
  </si>
  <si>
    <t>Cartão Beto                        Final 9666</t>
  </si>
  <si>
    <t>Cartão Cida                        Final 9344</t>
  </si>
  <si>
    <t>Cartão Cida                           Final 9344</t>
  </si>
  <si>
    <t>Valor aprox /pessoa</t>
  </si>
  <si>
    <t xml:space="preserve">Paula e Gui </t>
  </si>
  <si>
    <t>Elysees Apartaments                                          ( Hotel Elysee Union)</t>
  </si>
  <si>
    <t>menos Paula e  Gui</t>
  </si>
  <si>
    <t xml:space="preserve">Borgo Ter  Rose </t>
  </si>
  <si>
    <t xml:space="preserve">Cartão Cida Visa Gold                              Final 9304 </t>
  </si>
  <si>
    <t xml:space="preserve">Hotel em Paris                                    </t>
  </si>
  <si>
    <t>ROTEIRO</t>
  </si>
  <si>
    <t>Torre Eifeel</t>
  </si>
  <si>
    <t>Ponte Alexandre III</t>
  </si>
  <si>
    <t>Arco do Triunfo</t>
  </si>
  <si>
    <t>Louvre</t>
  </si>
  <si>
    <t>Montmartre</t>
  </si>
  <si>
    <t>Galerias Lafayete</t>
  </si>
  <si>
    <t xml:space="preserve">Palácio de Versallhes </t>
  </si>
  <si>
    <t xml:space="preserve">Notre Dame </t>
  </si>
  <si>
    <t>DIA 1</t>
  </si>
  <si>
    <t>Chegar no hotel e deixar as malas</t>
  </si>
  <si>
    <t>Ir ao Trocadero e no Campo de Marte para ver Torre Eiffel</t>
  </si>
  <si>
    <t>Almoçar perto da Ponte Alexandre III</t>
  </si>
  <si>
    <t>Voltar ao hotel, tomar banho</t>
  </si>
  <si>
    <t>Ir para Montmartre ( Moulin Rouge e Sacre Cour)</t>
  </si>
  <si>
    <t>Voltar e ver as luzes da Torre Eiffel</t>
  </si>
  <si>
    <t xml:space="preserve">Jantar vendo as luzes </t>
  </si>
  <si>
    <t>DIA 2</t>
  </si>
  <si>
    <t>Palacio de Versalles</t>
  </si>
  <si>
    <t>Notre Dame</t>
  </si>
  <si>
    <t>( Manhã)</t>
  </si>
  <si>
    <t>DIA 3</t>
  </si>
  <si>
    <t xml:space="preserve">Pegar trem para Londres </t>
  </si>
  <si>
    <t>4 horas</t>
  </si>
  <si>
    <t xml:space="preserve">3 horas </t>
  </si>
  <si>
    <t>Champs Elyssee</t>
  </si>
  <si>
    <t>Florença Ida para Paris</t>
  </si>
  <si>
    <t xml:space="preserve">Toscana                                                                               Retorno para Florença devolver os carros             </t>
  </si>
  <si>
    <t>Cartão Sara                               Final  8754</t>
  </si>
  <si>
    <t xml:space="preserve">Happy Apartments </t>
  </si>
  <si>
    <t>04 de Outubro ,   cancelamento gratuito até 03 de Outubro</t>
  </si>
  <si>
    <t>Cartão Cida 7852 ( Itaú Uniclass Black)</t>
  </si>
  <si>
    <t xml:space="preserve">R$ 5350 (    € 888,60)          </t>
  </si>
  <si>
    <t xml:space="preserve">Elysees Apartment </t>
  </si>
  <si>
    <t>Leonardo Hotel</t>
  </si>
  <si>
    <t>Happy Apartments</t>
  </si>
  <si>
    <t xml:space="preserve">10 euros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</si>
</sst>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$&quot;\ #,##0;[Red]\-&quot;R$&quot;\ #,##0"/>
    <numFmt numFmtId="8" formatCode="&quot;R$&quot;\ #,##0.00;[Red]\-&quot;R$&quot;\ #,##0.00"/>
    <numFmt numFmtId="164" formatCode="&quot;R$&quot;#,##0.00;[Red]\-&quot;R$&quot;#,##0.00"/>
    <numFmt numFmtId="165" formatCode="_-&quot;R$&quot;* #,##0.00_-;\-&quot;R$&quot;* #,##0.00_-;_-&quot;R$&quot;* &quot;-&quot;??_-;_-@_-"/>
    <numFmt numFmtId="166" formatCode="_-[$R$-416]\ * #,##0.00_-;\-[$R$-416]\ * #,##0.00_-;_-[$R$-416]\ * &quot;-&quot;??_-;_-@_-"/>
  </numFmts>
  <fonts count="10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rgb="FF1A1A1A"/>
      <name val="Var(--bui_font_headline_2_font-"/>
    </font>
    <font>
      <b/>
      <sz val="8"/>
      <color rgb="FF008009"/>
      <name val="Segoe UI"/>
      <family val="2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rgb="FF1E2A3B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7F7E1"/>
        <bgColor indexed="64"/>
      </patternFill>
    </fill>
    <fill>
      <patternFill patternType="solid">
        <fgColor rgb="FFFDF2ED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FDD3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7">
    <xf numFmtId="0" fontId="0" fillId="0" borderId="0" xfId="0"/>
    <xf numFmtId="0" fontId="1" fillId="5" borderId="3" xfId="1" applyFill="1" applyBorder="1" applyAlignment="1">
      <alignment horizontal="center"/>
    </xf>
    <xf numFmtId="16" fontId="0" fillId="6" borderId="2" xfId="0" applyNumberFormat="1" applyFill="1" applyBorder="1"/>
    <xf numFmtId="16" fontId="0" fillId="7" borderId="2" xfId="0" applyNumberFormat="1" applyFill="1" applyBorder="1"/>
    <xf numFmtId="16" fontId="0" fillId="8" borderId="2" xfId="0" applyNumberFormat="1" applyFill="1" applyBorder="1"/>
    <xf numFmtId="16" fontId="0" fillId="9" borderId="2" xfId="0" applyNumberFormat="1" applyFill="1" applyBorder="1"/>
    <xf numFmtId="16" fontId="0" fillId="10" borderId="2" xfId="0" applyNumberFormat="1" applyFill="1" applyBorder="1"/>
    <xf numFmtId="16" fontId="0" fillId="11" borderId="2" xfId="0" applyNumberFormat="1" applyFill="1" applyBorder="1"/>
    <xf numFmtId="16" fontId="0" fillId="12" borderId="2" xfId="0" applyNumberFormat="1" applyFill="1" applyBorder="1"/>
    <xf numFmtId="0" fontId="2" fillId="4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2" applyFont="1"/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center" wrapText="1"/>
    </xf>
    <xf numFmtId="8" fontId="0" fillId="0" borderId="0" xfId="0" applyNumberFormat="1"/>
    <xf numFmtId="8" fontId="2" fillId="0" borderId="0" xfId="0" applyNumberFormat="1" applyFont="1"/>
    <xf numFmtId="6" fontId="0" fillId="0" borderId="0" xfId="0" applyNumberFormat="1"/>
    <xf numFmtId="166" fontId="2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vertical="center" wrapText="1"/>
    </xf>
    <xf numFmtId="166" fontId="0" fillId="0" borderId="2" xfId="0" applyNumberFormat="1" applyBorder="1"/>
    <xf numFmtId="0" fontId="2" fillId="4" borderId="2" xfId="0" applyFont="1" applyFill="1" applyBorder="1"/>
    <xf numFmtId="164" fontId="0" fillId="0" borderId="2" xfId="0" applyNumberFormat="1" applyBorder="1"/>
    <xf numFmtId="0" fontId="0" fillId="0" borderId="2" xfId="0" applyBorder="1" applyAlignment="1">
      <alignment vertical="center" wrapText="1"/>
    </xf>
    <xf numFmtId="164" fontId="0" fillId="13" borderId="2" xfId="0" applyNumberFormat="1" applyFill="1" applyBorder="1"/>
    <xf numFmtId="0" fontId="0" fillId="13" borderId="2" xfId="0" applyFill="1" applyBorder="1"/>
    <xf numFmtId="8" fontId="2" fillId="0" borderId="2" xfId="0" applyNumberFormat="1" applyFont="1" applyBorder="1"/>
    <xf numFmtId="0" fontId="5" fillId="3" borderId="0" xfId="0" applyFont="1" applyFill="1" applyAlignment="1">
      <alignment vertical="center" wrapText="1"/>
    </xf>
    <xf numFmtId="165" fontId="0" fillId="0" borderId="0" xfId="2" applyFont="1" applyAlignment="1">
      <alignment vertical="center"/>
    </xf>
    <xf numFmtId="0" fontId="7" fillId="0" borderId="0" xfId="0" applyFont="1" applyAlignment="1">
      <alignment wrapText="1"/>
    </xf>
    <xf numFmtId="0" fontId="7" fillId="0" borderId="1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9" borderId="2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" fillId="5" borderId="3" xfId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12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" fillId="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1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3" applyAlignment="1">
      <alignment horizontal="center" wrapText="1"/>
    </xf>
    <xf numFmtId="165" fontId="0" fillId="0" borderId="0" xfId="2" applyFont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4" borderId="2" xfId="0" applyFill="1" applyBorder="1" applyAlignment="1">
      <alignment vertical="center"/>
    </xf>
    <xf numFmtId="0" fontId="0" fillId="14" borderId="2" xfId="0" applyFill="1" applyBorder="1" applyAlignment="1">
      <alignment vertical="center" wrapText="1"/>
    </xf>
    <xf numFmtId="0" fontId="7" fillId="14" borderId="2" xfId="0" applyFont="1" applyFill="1" applyBorder="1" applyAlignment="1">
      <alignment vertical="center" wrapText="1"/>
    </xf>
    <xf numFmtId="0" fontId="0" fillId="15" borderId="2" xfId="0" applyFill="1" applyBorder="1" applyAlignment="1">
      <alignment vertical="center"/>
    </xf>
    <xf numFmtId="0" fontId="0" fillId="15" borderId="2" xfId="0" applyFill="1" applyBorder="1" applyAlignment="1">
      <alignment vertical="center" wrapText="1"/>
    </xf>
    <xf numFmtId="0" fontId="7" fillId="15" borderId="2" xfId="0" applyFont="1" applyFill="1" applyBorder="1" applyAlignment="1">
      <alignment vertical="center" wrapText="1"/>
    </xf>
    <xf numFmtId="0" fontId="2" fillId="16" borderId="2" xfId="0" applyFont="1" applyFill="1" applyBorder="1"/>
    <xf numFmtId="166" fontId="7" fillId="14" borderId="2" xfId="0" applyNumberFormat="1" applyFont="1" applyFill="1" applyBorder="1" applyAlignment="1">
      <alignment vertical="center" wrapText="1"/>
    </xf>
    <xf numFmtId="166" fontId="7" fillId="15" borderId="2" xfId="0" applyNumberFormat="1" applyFont="1" applyFill="1" applyBorder="1" applyAlignment="1">
      <alignment vertical="center" wrapText="1"/>
    </xf>
    <xf numFmtId="6" fontId="9" fillId="14" borderId="2" xfId="0" applyNumberFormat="1" applyFont="1" applyFill="1" applyBorder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 wrapText="1"/>
    </xf>
  </cellXfs>
  <cellStyles count="4">
    <cellStyle name="Célula de Verificação" xfId="1" builtinId="23"/>
    <cellStyle name="Hiperlink" xfId="3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FDD3F8"/>
      <color rgb="FFFFFFC1"/>
      <color rgb="FFFFE6B3"/>
      <color rgb="FFFFCC66"/>
      <color rgb="FFFCFEB8"/>
      <color rgb="FFFFD5FF"/>
      <color rgb="FFFFC5FF"/>
      <color rgb="FFEBFFFF"/>
      <color rgb="FFFDF2ED"/>
      <color rgb="FFE7F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7</xdr:col>
      <xdr:colOff>400531</xdr:colOff>
      <xdr:row>48</xdr:row>
      <xdr:rowOff>665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04E0B73-4453-F914-E408-0E626DF26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4191000"/>
          <a:ext cx="3448531" cy="476316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14</xdr:col>
      <xdr:colOff>343373</xdr:colOff>
      <xdr:row>44</xdr:row>
      <xdr:rowOff>57716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F30B6E-DE6F-F759-9323-C89990D1F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4381500"/>
          <a:ext cx="3391373" cy="4058216"/>
        </a:xfrm>
        <a:prstGeom prst="rect">
          <a:avLst/>
        </a:prstGeom>
      </xdr:spPr>
    </xdr:pic>
    <xdr:clientData/>
  </xdr:twoCellAnchor>
  <xdr:twoCellAnchor editAs="oneCell">
    <xdr:from>
      <xdr:col>17</xdr:col>
      <xdr:colOff>200025</xdr:colOff>
      <xdr:row>14</xdr:row>
      <xdr:rowOff>95250</xdr:rowOff>
    </xdr:from>
    <xdr:to>
      <xdr:col>20</xdr:col>
      <xdr:colOff>54390</xdr:colOff>
      <xdr:row>42</xdr:row>
      <xdr:rowOff>140414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88428CC-7E80-188D-1BEE-76AAC69C9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1400" y="4067175"/>
          <a:ext cx="2969040" cy="51124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etyourguide.com/vinicola-corte-pavone-montalcino-l165083/montalcino-tour-guiado-pela-vinicola-e-degustacao-de-vinhos-com-almoco-t404310/?ranking_uuid=89abf212-1501-4e38-9b20-d39cad8577b0%20%20%20%20%20Dura&#231;&#227;o%202%20hora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E102-A240-4CFD-B35A-1C104E696CA0}">
  <dimension ref="C2:T40"/>
  <sheetViews>
    <sheetView topLeftCell="A6" workbookViewId="0">
      <selection activeCell="R26" sqref="R26"/>
    </sheetView>
  </sheetViews>
  <sheetFormatPr defaultRowHeight="14.5"/>
  <cols>
    <col min="7" max="7" width="12" customWidth="1"/>
    <col min="10" max="10" width="21.453125" customWidth="1"/>
    <col min="11" max="11" width="11.26953125" customWidth="1"/>
    <col min="12" max="12" width="13" customWidth="1"/>
    <col min="13" max="13" width="10.7265625" customWidth="1"/>
    <col min="14" max="14" width="13.81640625" customWidth="1"/>
    <col min="15" max="16" width="15.81640625" customWidth="1"/>
    <col min="17" max="17" width="12.81640625" customWidth="1"/>
    <col min="18" max="18" width="12" customWidth="1"/>
    <col min="19" max="19" width="11.453125" customWidth="1"/>
  </cols>
  <sheetData>
    <row r="2" spans="3:20">
      <c r="C2" s="42" t="s">
        <v>9</v>
      </c>
      <c r="D2" s="42"/>
      <c r="E2" s="42"/>
      <c r="F2" s="42"/>
      <c r="G2" s="42"/>
      <c r="H2" s="42"/>
      <c r="I2" s="42"/>
      <c r="J2" s="42"/>
      <c r="K2" s="42"/>
    </row>
    <row r="3" spans="3:20" ht="15" thickBot="1"/>
    <row r="4" spans="3:20" ht="15" thickTop="1">
      <c r="C4" s="1" t="s">
        <v>10</v>
      </c>
      <c r="D4" s="43" t="s">
        <v>11</v>
      </c>
      <c r="E4" s="43"/>
      <c r="F4" s="43"/>
      <c r="G4" s="43"/>
      <c r="H4" s="43" t="s">
        <v>12</v>
      </c>
      <c r="I4" s="43"/>
      <c r="J4" s="43"/>
    </row>
    <row r="5" spans="3:20" ht="15" thickBot="1">
      <c r="C5" s="3">
        <v>45571</v>
      </c>
      <c r="D5" s="44" t="s">
        <v>13</v>
      </c>
      <c r="E5" s="44"/>
      <c r="F5" s="44"/>
      <c r="G5" s="44"/>
      <c r="H5" s="44" t="s">
        <v>14</v>
      </c>
      <c r="I5" s="44"/>
      <c r="J5" s="44"/>
    </row>
    <row r="6" spans="3:20">
      <c r="C6" s="4">
        <v>45572</v>
      </c>
      <c r="D6" s="45" t="s">
        <v>15</v>
      </c>
      <c r="E6" s="45"/>
      <c r="F6" s="45"/>
      <c r="G6" s="45"/>
      <c r="H6" s="45" t="s">
        <v>16</v>
      </c>
      <c r="I6" s="45"/>
      <c r="J6" s="53"/>
      <c r="K6" s="49" t="s">
        <v>34</v>
      </c>
    </row>
    <row r="7" spans="3:20" ht="31.5" customHeight="1">
      <c r="C7" s="4">
        <v>45573</v>
      </c>
      <c r="D7" s="46" t="s">
        <v>17</v>
      </c>
      <c r="E7" s="46"/>
      <c r="F7" s="46"/>
      <c r="G7" s="46"/>
      <c r="H7" s="46" t="s">
        <v>23</v>
      </c>
      <c r="I7" s="46"/>
      <c r="J7" s="54"/>
      <c r="K7" s="50"/>
      <c r="N7">
        <f>6262+1572</f>
        <v>7834</v>
      </c>
    </row>
    <row r="8" spans="3:20" ht="15" thickBot="1">
      <c r="C8" s="4">
        <v>45574</v>
      </c>
      <c r="D8" s="46" t="s">
        <v>17</v>
      </c>
      <c r="E8" s="46"/>
      <c r="F8" s="46"/>
      <c r="G8" s="46"/>
      <c r="H8" s="45" t="s">
        <v>18</v>
      </c>
      <c r="I8" s="45"/>
      <c r="J8" s="53"/>
      <c r="K8" s="50"/>
      <c r="N8">
        <f>N7/6</f>
        <v>1305.6666666666667</v>
      </c>
    </row>
    <row r="9" spans="3:20" ht="42.75" customHeight="1" thickBot="1">
      <c r="C9" s="2">
        <v>45575</v>
      </c>
      <c r="D9" s="47" t="s">
        <v>19</v>
      </c>
      <c r="E9" s="47"/>
      <c r="F9" s="47"/>
      <c r="G9" s="47"/>
      <c r="H9" s="55" t="s">
        <v>20</v>
      </c>
      <c r="I9" s="55"/>
      <c r="J9" s="56"/>
      <c r="K9" s="51"/>
      <c r="L9" s="61" t="s">
        <v>35</v>
      </c>
      <c r="N9">
        <f>N8/4</f>
        <v>326.41666666666669</v>
      </c>
    </row>
    <row r="10" spans="3:20">
      <c r="C10" s="2">
        <v>45576</v>
      </c>
      <c r="D10" s="48" t="s">
        <v>21</v>
      </c>
      <c r="E10" s="48"/>
      <c r="F10" s="48"/>
      <c r="G10" s="48"/>
      <c r="H10" s="48"/>
      <c r="I10" s="48"/>
      <c r="J10" s="48"/>
      <c r="L10" s="62"/>
    </row>
    <row r="11" spans="3:20">
      <c r="C11" s="2">
        <v>45577</v>
      </c>
      <c r="D11" s="48" t="s">
        <v>22</v>
      </c>
      <c r="E11" s="48"/>
      <c r="F11" s="48"/>
      <c r="G11" s="48"/>
      <c r="H11" s="48"/>
      <c r="I11" s="48"/>
      <c r="J11" s="48"/>
      <c r="L11" s="62"/>
    </row>
    <row r="12" spans="3:20" ht="15" thickBot="1">
      <c r="C12" s="2">
        <v>45578</v>
      </c>
      <c r="D12" s="48" t="s">
        <v>21</v>
      </c>
      <c r="E12" s="48"/>
      <c r="F12" s="48"/>
      <c r="G12" s="48"/>
      <c r="H12" s="48"/>
      <c r="I12" s="48"/>
      <c r="J12" s="48"/>
      <c r="L12" s="62"/>
    </row>
    <row r="13" spans="3:20" ht="150" customHeight="1" thickBot="1">
      <c r="C13" s="5">
        <v>45579</v>
      </c>
      <c r="D13" s="41" t="s">
        <v>45</v>
      </c>
      <c r="E13" s="41"/>
      <c r="F13" s="41"/>
      <c r="G13" s="41"/>
      <c r="H13" s="57" t="s">
        <v>46</v>
      </c>
      <c r="I13" s="57"/>
      <c r="J13" s="57"/>
      <c r="L13" s="63"/>
      <c r="M13" s="61" t="s">
        <v>36</v>
      </c>
      <c r="N13" s="10" t="s">
        <v>53</v>
      </c>
      <c r="O13" s="10" t="s">
        <v>49</v>
      </c>
      <c r="P13" s="10" t="s">
        <v>50</v>
      </c>
      <c r="Q13" s="10" t="s">
        <v>51</v>
      </c>
      <c r="R13" s="10" t="s">
        <v>52</v>
      </c>
      <c r="T13" s="11"/>
    </row>
    <row r="14" spans="3:20" ht="117" customHeight="1" thickBot="1">
      <c r="C14" s="5">
        <v>45580</v>
      </c>
      <c r="D14" s="57" t="s">
        <v>208</v>
      </c>
      <c r="E14" s="57"/>
      <c r="F14" s="57"/>
      <c r="G14" s="57"/>
      <c r="H14" s="57" t="s">
        <v>44</v>
      </c>
      <c r="I14" s="57"/>
      <c r="J14" s="57"/>
      <c r="M14" s="63"/>
      <c r="N14" s="61" t="s">
        <v>30</v>
      </c>
      <c r="O14" s="10" t="s">
        <v>56</v>
      </c>
      <c r="P14" s="10" t="s">
        <v>57</v>
      </c>
      <c r="Q14" s="10" t="s">
        <v>54</v>
      </c>
      <c r="R14" s="10" t="s">
        <v>55</v>
      </c>
      <c r="S14" s="10" t="s">
        <v>47</v>
      </c>
      <c r="T14" s="12" t="s">
        <v>48</v>
      </c>
    </row>
    <row r="15" spans="3:20" ht="31.5" customHeight="1" thickBot="1">
      <c r="C15" s="5">
        <v>45581</v>
      </c>
      <c r="D15" s="58" t="s">
        <v>207</v>
      </c>
      <c r="E15" s="58"/>
      <c r="F15" s="58"/>
      <c r="G15" s="58"/>
      <c r="H15" s="58"/>
      <c r="I15" s="58"/>
      <c r="J15" s="58"/>
      <c r="N15" s="63"/>
      <c r="O15" s="61" t="s">
        <v>31</v>
      </c>
      <c r="P15" s="104" t="s">
        <v>214</v>
      </c>
    </row>
    <row r="16" spans="3:20" ht="15" thickBot="1">
      <c r="C16" s="6">
        <v>45582</v>
      </c>
      <c r="D16" s="59" t="s">
        <v>24</v>
      </c>
      <c r="E16" s="59"/>
      <c r="F16" s="59"/>
      <c r="G16" s="59"/>
      <c r="H16" s="59"/>
      <c r="I16" s="59"/>
      <c r="J16" s="59"/>
      <c r="O16" s="62"/>
      <c r="P16" s="105"/>
    </row>
    <row r="17" spans="3:18" ht="30" customHeight="1" thickBot="1">
      <c r="C17" s="6">
        <v>45583</v>
      </c>
      <c r="D17" s="59" t="s">
        <v>25</v>
      </c>
      <c r="E17" s="59"/>
      <c r="F17" s="59"/>
      <c r="G17" s="59"/>
      <c r="H17" s="59"/>
      <c r="I17" s="59"/>
      <c r="J17" s="59"/>
      <c r="O17" s="64"/>
      <c r="P17" s="49" t="s">
        <v>32</v>
      </c>
      <c r="Q17" s="104" t="s">
        <v>215</v>
      </c>
    </row>
    <row r="18" spans="3:18" ht="15" thickBot="1">
      <c r="C18" s="7">
        <v>45584</v>
      </c>
      <c r="D18" s="60" t="s">
        <v>26</v>
      </c>
      <c r="E18" s="60"/>
      <c r="F18" s="60"/>
      <c r="G18" s="60"/>
      <c r="H18" s="60"/>
      <c r="I18" s="60"/>
      <c r="J18" s="60"/>
      <c r="P18" s="50"/>
      <c r="Q18" s="105"/>
    </row>
    <row r="19" spans="3:18" ht="15" thickBot="1">
      <c r="C19" s="7">
        <v>45585</v>
      </c>
      <c r="D19" s="60" t="s">
        <v>27</v>
      </c>
      <c r="E19" s="60"/>
      <c r="F19" s="60"/>
      <c r="G19" s="60"/>
      <c r="H19" s="60"/>
      <c r="I19" s="60"/>
      <c r="J19" s="60"/>
      <c r="P19" s="65"/>
      <c r="Q19" s="49" t="s">
        <v>33</v>
      </c>
      <c r="R19" s="106" t="s">
        <v>216</v>
      </c>
    </row>
    <row r="20" spans="3:18">
      <c r="C20" s="8">
        <v>45586</v>
      </c>
      <c r="D20" s="52" t="s">
        <v>28</v>
      </c>
      <c r="E20" s="52"/>
      <c r="F20" s="52"/>
      <c r="G20" s="52"/>
      <c r="H20" s="52"/>
      <c r="I20" s="52"/>
      <c r="J20" s="52"/>
      <c r="Q20" s="50"/>
      <c r="R20" s="106"/>
    </row>
    <row r="21" spans="3:18" ht="31.5" customHeight="1" thickBot="1">
      <c r="C21" s="8">
        <v>45587</v>
      </c>
      <c r="D21" s="52" t="s">
        <v>29</v>
      </c>
      <c r="E21" s="52"/>
      <c r="F21" s="52"/>
      <c r="G21" s="52"/>
      <c r="H21" s="52"/>
      <c r="I21" s="52"/>
      <c r="J21" s="52"/>
      <c r="Q21" s="65"/>
      <c r="R21" s="106"/>
    </row>
    <row r="25" spans="3:18">
      <c r="E25" s="40" t="s">
        <v>79</v>
      </c>
      <c r="F25" s="40"/>
      <c r="G25" s="40"/>
      <c r="H25" s="40"/>
    </row>
    <row r="27" spans="3:18">
      <c r="E27" s="40" t="s">
        <v>96</v>
      </c>
      <c r="F27" s="40"/>
      <c r="G27" s="21">
        <v>2138.0700000000002</v>
      </c>
    </row>
    <row r="28" spans="3:18">
      <c r="E28" s="40" t="s">
        <v>97</v>
      </c>
      <c r="F28" s="40"/>
      <c r="G28" s="21">
        <v>2587.3333333333335</v>
      </c>
    </row>
    <row r="29" spans="3:18">
      <c r="E29" s="40" t="s">
        <v>98</v>
      </c>
      <c r="F29" s="40"/>
      <c r="G29" s="21">
        <v>622.5</v>
      </c>
    </row>
    <row r="30" spans="3:18">
      <c r="E30" s="40" t="s">
        <v>99</v>
      </c>
      <c r="F30" s="40"/>
      <c r="G30" s="21">
        <v>2400</v>
      </c>
    </row>
    <row r="31" spans="3:18">
      <c r="E31" s="40" t="s">
        <v>100</v>
      </c>
      <c r="F31" s="40"/>
      <c r="G31" s="21">
        <v>2200</v>
      </c>
    </row>
    <row r="32" spans="3:18">
      <c r="E32" s="40" t="s">
        <v>101</v>
      </c>
      <c r="F32" s="40"/>
      <c r="G32" s="21">
        <v>2200</v>
      </c>
    </row>
    <row r="33" spans="5:7">
      <c r="E33" s="39"/>
      <c r="F33" s="39"/>
      <c r="G33" s="20">
        <f>SUM(G27:G32)</f>
        <v>12147.903333333334</v>
      </c>
    </row>
    <row r="34" spans="5:7">
      <c r="E34" s="39"/>
      <c r="F34" s="39"/>
    </row>
    <row r="35" spans="5:7">
      <c r="E35" s="39"/>
      <c r="F35" s="39"/>
    </row>
    <row r="36" spans="5:7">
      <c r="E36" s="39"/>
      <c r="F36" s="39"/>
      <c r="G36">
        <v>4700</v>
      </c>
    </row>
    <row r="37" spans="5:7">
      <c r="E37" s="39"/>
      <c r="F37" s="39"/>
      <c r="G37">
        <v>250</v>
      </c>
    </row>
    <row r="38" spans="5:7">
      <c r="E38" s="39"/>
      <c r="F38" s="39"/>
      <c r="G38" s="20">
        <f>G33+G36+G37</f>
        <v>17097.903333333335</v>
      </c>
    </row>
    <row r="39" spans="5:7">
      <c r="E39" s="39"/>
      <c r="F39" s="39"/>
    </row>
    <row r="40" spans="5:7">
      <c r="E40" s="39"/>
      <c r="F40" s="39"/>
    </row>
  </sheetData>
  <mergeCells count="62">
    <mergeCell ref="R19:R21"/>
    <mergeCell ref="O15:O17"/>
    <mergeCell ref="P17:P19"/>
    <mergeCell ref="Q19:Q21"/>
    <mergeCell ref="H19:J19"/>
    <mergeCell ref="H20:J20"/>
    <mergeCell ref="H21:J21"/>
    <mergeCell ref="H15:J15"/>
    <mergeCell ref="H16:J16"/>
    <mergeCell ref="H17:J17"/>
    <mergeCell ref="H18:J18"/>
    <mergeCell ref="P15:P16"/>
    <mergeCell ref="Q17:Q18"/>
    <mergeCell ref="L9:L13"/>
    <mergeCell ref="M13:M14"/>
    <mergeCell ref="H13:J13"/>
    <mergeCell ref="H14:J14"/>
    <mergeCell ref="N14:N15"/>
    <mergeCell ref="D20:G20"/>
    <mergeCell ref="D21:G21"/>
    <mergeCell ref="H5:J5"/>
    <mergeCell ref="H6:J6"/>
    <mergeCell ref="H7:J7"/>
    <mergeCell ref="H8:J8"/>
    <mergeCell ref="H9:J9"/>
    <mergeCell ref="H10:J10"/>
    <mergeCell ref="H11:J11"/>
    <mergeCell ref="H12:J12"/>
    <mergeCell ref="D14:G14"/>
    <mergeCell ref="D15:G15"/>
    <mergeCell ref="D16:G16"/>
    <mergeCell ref="D17:G17"/>
    <mergeCell ref="D18:G18"/>
    <mergeCell ref="D19:G19"/>
    <mergeCell ref="D13:G13"/>
    <mergeCell ref="C2:K2"/>
    <mergeCell ref="D4:G4"/>
    <mergeCell ref="H4:J4"/>
    <mergeCell ref="D5:G5"/>
    <mergeCell ref="D6:G6"/>
    <mergeCell ref="D7:G7"/>
    <mergeCell ref="D8:G8"/>
    <mergeCell ref="D9:G9"/>
    <mergeCell ref="D10:G10"/>
    <mergeCell ref="D11:G11"/>
    <mergeCell ref="D12:G12"/>
    <mergeCell ref="K6:K9"/>
    <mergeCell ref="E25:H25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1BF7-BF94-418E-A66A-DEE68541C37B}">
  <dimension ref="E2:Q13"/>
  <sheetViews>
    <sheetView tabSelected="1" topLeftCell="A5" zoomScale="70" zoomScaleNormal="70" workbookViewId="0">
      <selection activeCell="O7" sqref="O7"/>
    </sheetView>
  </sheetViews>
  <sheetFormatPr defaultRowHeight="14.5"/>
  <cols>
    <col min="5" max="5" width="10.26953125" customWidth="1"/>
    <col min="7" max="7" width="14.1796875" hidden="1" customWidth="1"/>
    <col min="8" max="8" width="19.6328125" hidden="1" customWidth="1"/>
    <col min="9" max="9" width="14.7265625" hidden="1" customWidth="1"/>
    <col min="10" max="10" width="16.08984375" customWidth="1"/>
    <col min="11" max="11" width="18" customWidth="1"/>
    <col min="12" max="12" width="14" customWidth="1"/>
    <col min="13" max="13" width="17.81640625" customWidth="1"/>
  </cols>
  <sheetData>
    <row r="2" spans="5:17">
      <c r="E2" s="42" t="s">
        <v>129</v>
      </c>
      <c r="F2" s="42"/>
      <c r="G2" s="42"/>
      <c r="H2" s="42"/>
      <c r="I2" s="42"/>
      <c r="J2" s="42"/>
      <c r="K2" s="42"/>
      <c r="L2" s="42"/>
      <c r="M2" s="42"/>
    </row>
    <row r="3" spans="5:17">
      <c r="E3" s="100" t="s">
        <v>130</v>
      </c>
      <c r="F3" s="100" t="s">
        <v>145</v>
      </c>
      <c r="G3" s="100" t="s">
        <v>131</v>
      </c>
      <c r="H3" s="100" t="s">
        <v>141</v>
      </c>
      <c r="I3" s="100" t="s">
        <v>132</v>
      </c>
      <c r="J3" s="100" t="s">
        <v>144</v>
      </c>
      <c r="K3" s="100" t="s">
        <v>174</v>
      </c>
      <c r="L3" s="100" t="s">
        <v>133</v>
      </c>
      <c r="M3" s="100" t="s">
        <v>134</v>
      </c>
    </row>
    <row r="4" spans="5:17" ht="76" customHeight="1">
      <c r="E4" s="94" t="s">
        <v>17</v>
      </c>
      <c r="F4" s="95" t="s">
        <v>146</v>
      </c>
      <c r="G4" s="94" t="s">
        <v>140</v>
      </c>
      <c r="H4" s="96" t="s">
        <v>142</v>
      </c>
      <c r="I4" s="96" t="s">
        <v>155</v>
      </c>
      <c r="J4" s="96" t="s">
        <v>163</v>
      </c>
      <c r="K4" s="101">
        <f>8165/6</f>
        <v>1360.8333333333333</v>
      </c>
      <c r="L4" s="96" t="s">
        <v>171</v>
      </c>
      <c r="M4" s="96" t="s">
        <v>151</v>
      </c>
    </row>
    <row r="5" spans="5:17" ht="73">
      <c r="E5" s="97" t="s">
        <v>135</v>
      </c>
      <c r="F5" s="98" t="s">
        <v>150</v>
      </c>
      <c r="G5" s="97" t="s">
        <v>138</v>
      </c>
      <c r="H5" s="99" t="s">
        <v>149</v>
      </c>
      <c r="I5" s="99" t="s">
        <v>156</v>
      </c>
      <c r="J5" s="99" t="s">
        <v>164</v>
      </c>
      <c r="K5" s="102">
        <f>6607/6</f>
        <v>1101.1666666666667</v>
      </c>
      <c r="L5" s="99" t="s">
        <v>179</v>
      </c>
      <c r="M5" s="99" t="s">
        <v>152</v>
      </c>
    </row>
    <row r="6" spans="5:17" ht="61">
      <c r="E6" s="94" t="s">
        <v>136</v>
      </c>
      <c r="F6" s="95" t="s">
        <v>160</v>
      </c>
      <c r="G6" s="94" t="s">
        <v>140</v>
      </c>
      <c r="H6" s="96" t="s">
        <v>178</v>
      </c>
      <c r="I6" s="96" t="s">
        <v>157</v>
      </c>
      <c r="J6" s="96" t="s">
        <v>165</v>
      </c>
      <c r="K6" s="101">
        <f>767/2</f>
        <v>383.5</v>
      </c>
      <c r="L6" s="96" t="s">
        <v>117</v>
      </c>
      <c r="M6" s="96"/>
    </row>
    <row r="7" spans="5:17" ht="79" customHeight="1">
      <c r="E7" s="97" t="s">
        <v>135</v>
      </c>
      <c r="F7" s="98" t="s">
        <v>161</v>
      </c>
      <c r="G7" s="97" t="s">
        <v>140</v>
      </c>
      <c r="H7" s="99" t="s">
        <v>148</v>
      </c>
      <c r="I7" s="99" t="s">
        <v>155</v>
      </c>
      <c r="J7" s="99" t="s">
        <v>166</v>
      </c>
      <c r="K7" s="102">
        <f>1779.6/6</f>
        <v>296.59999999999997</v>
      </c>
      <c r="L7" s="99" t="s">
        <v>172</v>
      </c>
      <c r="M7" s="99" t="s">
        <v>154</v>
      </c>
    </row>
    <row r="8" spans="5:17" ht="75.5" customHeight="1">
      <c r="E8" s="94" t="s">
        <v>24</v>
      </c>
      <c r="F8" s="95" t="s">
        <v>147</v>
      </c>
      <c r="G8" s="95" t="s">
        <v>139</v>
      </c>
      <c r="H8" s="96" t="s">
        <v>176</v>
      </c>
      <c r="I8" s="96" t="s">
        <v>143</v>
      </c>
      <c r="J8" s="96" t="s">
        <v>167</v>
      </c>
      <c r="K8" s="101">
        <f>6725/6</f>
        <v>1120.8333333333333</v>
      </c>
      <c r="L8" s="96" t="s">
        <v>173</v>
      </c>
      <c r="M8" s="96" t="s">
        <v>153</v>
      </c>
      <c r="Q8">
        <f>726.42</f>
        <v>726.42</v>
      </c>
    </row>
    <row r="9" spans="5:17" ht="48" customHeight="1">
      <c r="E9" s="97" t="s">
        <v>26</v>
      </c>
      <c r="F9" s="98" t="s">
        <v>159</v>
      </c>
      <c r="G9" s="97" t="s">
        <v>140</v>
      </c>
      <c r="H9" s="99" t="s">
        <v>158</v>
      </c>
      <c r="I9" s="99" t="s">
        <v>162</v>
      </c>
      <c r="J9" s="99" t="s">
        <v>168</v>
      </c>
      <c r="K9" s="102">
        <f>6998/4</f>
        <v>1749.5</v>
      </c>
      <c r="L9" s="99" t="s">
        <v>209</v>
      </c>
      <c r="M9" s="99" t="s">
        <v>169</v>
      </c>
      <c r="Q9">
        <f>Q8*7</f>
        <v>5084.9399999999996</v>
      </c>
    </row>
    <row r="10" spans="5:17" ht="39">
      <c r="E10" s="94" t="s">
        <v>137</v>
      </c>
      <c r="F10" s="94" t="s">
        <v>170</v>
      </c>
      <c r="G10" s="94" t="s">
        <v>138</v>
      </c>
      <c r="H10" s="96" t="s">
        <v>210</v>
      </c>
      <c r="I10" s="96" t="s">
        <v>143</v>
      </c>
      <c r="J10" s="103" t="s">
        <v>213</v>
      </c>
      <c r="K10" s="101">
        <f>5350/6</f>
        <v>891.66666666666663</v>
      </c>
      <c r="L10" s="96" t="s">
        <v>212</v>
      </c>
      <c r="M10" s="96" t="s">
        <v>211</v>
      </c>
    </row>
    <row r="11" spans="5:17" ht="26">
      <c r="I11" s="35"/>
      <c r="K11" s="23">
        <f>SUM(K4:K10)</f>
        <v>6904.1</v>
      </c>
      <c r="L11" s="36" t="s">
        <v>177</v>
      </c>
    </row>
    <row r="12" spans="5:17">
      <c r="K12" s="23"/>
    </row>
    <row r="13" spans="5:17">
      <c r="K13" s="23">
        <f>K11-K9</f>
        <v>5154.6000000000004</v>
      </c>
      <c r="L13" s="37" t="s">
        <v>175</v>
      </c>
    </row>
  </sheetData>
  <mergeCells count="1">
    <mergeCell ref="E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45E1-524C-4B12-814F-51387C96848C}">
  <dimension ref="B2:Q22"/>
  <sheetViews>
    <sheetView topLeftCell="A6" workbookViewId="0">
      <selection activeCell="F7" sqref="F7:I7"/>
    </sheetView>
  </sheetViews>
  <sheetFormatPr defaultRowHeight="14.5"/>
  <cols>
    <col min="14" max="14" width="16.1796875" bestFit="1" customWidth="1"/>
    <col min="16" max="16" width="17.453125" customWidth="1"/>
  </cols>
  <sheetData>
    <row r="2" spans="2:17">
      <c r="E2" s="42" t="s">
        <v>7</v>
      </c>
      <c r="F2" s="42"/>
      <c r="G2" s="42"/>
      <c r="H2" s="42"/>
      <c r="I2" s="42"/>
      <c r="J2" s="42"/>
      <c r="K2" s="42"/>
      <c r="L2" s="42"/>
      <c r="M2" s="42"/>
      <c r="N2" s="42"/>
    </row>
    <row r="5" spans="2:17">
      <c r="B5" s="66" t="s">
        <v>0</v>
      </c>
      <c r="C5" s="66"/>
      <c r="D5" s="66"/>
      <c r="E5" s="66"/>
      <c r="F5" s="66" t="s">
        <v>1</v>
      </c>
      <c r="G5" s="66"/>
      <c r="H5" s="66"/>
      <c r="I5" s="66"/>
      <c r="J5" s="66" t="s">
        <v>2</v>
      </c>
      <c r="K5" s="66"/>
      <c r="L5" s="66"/>
      <c r="M5" s="66"/>
      <c r="N5" s="27" t="s">
        <v>40</v>
      </c>
      <c r="O5" s="27"/>
      <c r="P5" s="27" t="s">
        <v>107</v>
      </c>
      <c r="Q5" s="9"/>
    </row>
    <row r="6" spans="2:17" ht="90.75" customHeight="1">
      <c r="B6" s="67" t="s">
        <v>8</v>
      </c>
      <c r="C6" s="67"/>
      <c r="D6" s="67"/>
      <c r="E6" s="67"/>
      <c r="F6" s="72">
        <v>4700</v>
      </c>
      <c r="G6" s="73"/>
      <c r="H6" s="73"/>
      <c r="I6" s="73"/>
      <c r="J6" s="76" t="s">
        <v>3</v>
      </c>
      <c r="K6" s="76"/>
      <c r="L6" s="76"/>
      <c r="M6" s="76"/>
      <c r="N6" s="28">
        <f>F6</f>
        <v>4700</v>
      </c>
      <c r="O6" s="17"/>
      <c r="P6" s="17" t="s">
        <v>108</v>
      </c>
    </row>
    <row r="7" spans="2:17" ht="117.75" customHeight="1">
      <c r="B7" s="68" t="s">
        <v>39</v>
      </c>
      <c r="C7" s="68"/>
      <c r="D7" s="68"/>
      <c r="E7" s="68"/>
      <c r="F7" s="74" t="s">
        <v>110</v>
      </c>
      <c r="G7" s="74"/>
      <c r="H7" s="74"/>
      <c r="I7" s="74"/>
      <c r="J7" s="76" t="s">
        <v>66</v>
      </c>
      <c r="K7" s="76"/>
      <c r="L7" s="76"/>
      <c r="M7" s="76"/>
      <c r="N7" s="28">
        <f>1291+102.69</f>
        <v>1393.69</v>
      </c>
      <c r="O7" s="17"/>
      <c r="P7" s="29" t="s">
        <v>111</v>
      </c>
    </row>
    <row r="8" spans="2:17">
      <c r="B8" s="69" t="s">
        <v>4</v>
      </c>
      <c r="C8" s="69"/>
      <c r="D8" s="69"/>
      <c r="E8" s="69"/>
      <c r="F8" s="75"/>
      <c r="G8" s="75"/>
      <c r="H8" s="75"/>
      <c r="I8" s="75"/>
      <c r="J8" s="75" t="s">
        <v>78</v>
      </c>
      <c r="K8" s="75"/>
      <c r="L8" s="75"/>
      <c r="M8" s="75"/>
      <c r="N8" s="28">
        <v>60</v>
      </c>
      <c r="O8" s="17" t="s">
        <v>77</v>
      </c>
      <c r="P8" s="17" t="s">
        <v>109</v>
      </c>
    </row>
    <row r="9" spans="2:17">
      <c r="B9" s="69" t="s">
        <v>5</v>
      </c>
      <c r="C9" s="69"/>
      <c r="D9" s="69"/>
      <c r="E9" s="69"/>
      <c r="F9" s="75"/>
      <c r="G9" s="75"/>
      <c r="H9" s="75"/>
      <c r="I9" s="75"/>
      <c r="J9" s="75"/>
      <c r="K9" s="75"/>
      <c r="L9" s="75"/>
      <c r="M9" s="75"/>
      <c r="N9" s="30">
        <v>235</v>
      </c>
      <c r="O9" s="31" t="s">
        <v>75</v>
      </c>
      <c r="P9" s="17" t="s">
        <v>109</v>
      </c>
    </row>
    <row r="10" spans="2:17">
      <c r="B10" s="69" t="s">
        <v>6</v>
      </c>
      <c r="C10" s="69"/>
      <c r="D10" s="69"/>
      <c r="E10" s="69"/>
      <c r="F10" s="75"/>
      <c r="G10" s="75"/>
      <c r="H10" s="75"/>
      <c r="I10" s="75"/>
      <c r="J10" s="75"/>
      <c r="K10" s="75"/>
      <c r="L10" s="75"/>
      <c r="M10" s="75"/>
      <c r="N10" s="30">
        <v>340</v>
      </c>
      <c r="O10" s="31" t="s">
        <v>76</v>
      </c>
      <c r="P10" s="17" t="s">
        <v>109</v>
      </c>
    </row>
    <row r="11" spans="2:17" ht="32.25" customHeight="1">
      <c r="B11" s="68" t="s">
        <v>62</v>
      </c>
      <c r="C11" s="68"/>
      <c r="D11" s="68"/>
      <c r="E11" s="68"/>
      <c r="F11" s="72" t="s">
        <v>63</v>
      </c>
      <c r="G11" s="73"/>
      <c r="H11" s="73"/>
      <c r="I11" s="73"/>
      <c r="J11" s="70"/>
      <c r="K11" s="70"/>
      <c r="L11" s="70"/>
      <c r="M11" s="70"/>
      <c r="N11" s="26">
        <v>142.22</v>
      </c>
      <c r="O11" s="17"/>
      <c r="P11" s="17" t="s">
        <v>109</v>
      </c>
    </row>
    <row r="12" spans="2:17">
      <c r="B12" s="70"/>
      <c r="C12" s="70"/>
      <c r="D12" s="70"/>
      <c r="E12" s="70"/>
      <c r="F12" s="70"/>
      <c r="G12" s="70"/>
      <c r="H12" s="70"/>
      <c r="I12" s="70"/>
      <c r="J12" s="77" t="s">
        <v>79</v>
      </c>
      <c r="K12" s="77"/>
      <c r="L12" s="77"/>
      <c r="M12" s="77"/>
      <c r="N12" s="32">
        <f>N7+N8+N9+N10+N11</f>
        <v>2170.91</v>
      </c>
      <c r="O12" s="17"/>
      <c r="P12" s="17"/>
    </row>
    <row r="13" spans="2:17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2:17">
      <c r="B14" s="71" t="s">
        <v>112</v>
      </c>
      <c r="C14" s="71"/>
      <c r="D14" s="71"/>
      <c r="E14" s="71"/>
      <c r="F14" s="39"/>
      <c r="G14" s="39"/>
      <c r="H14" s="39"/>
      <c r="I14" s="39"/>
      <c r="J14" s="39"/>
      <c r="K14" s="39"/>
      <c r="L14" s="39"/>
      <c r="M14" s="39"/>
    </row>
    <row r="15" spans="2:17">
      <c r="B15" s="71"/>
      <c r="C15" s="71"/>
      <c r="D15" s="71"/>
      <c r="E15" s="71"/>
      <c r="F15" s="39"/>
      <c r="G15" s="39"/>
      <c r="H15" s="39"/>
      <c r="I15" s="39"/>
      <c r="J15" s="39"/>
      <c r="K15" s="39"/>
      <c r="L15" s="39"/>
      <c r="M15" s="39"/>
    </row>
    <row r="16" spans="2:17">
      <c r="B16" s="71"/>
      <c r="C16" s="71"/>
      <c r="D16" s="71"/>
      <c r="E16" s="71"/>
      <c r="F16" s="39"/>
      <c r="G16" s="39"/>
      <c r="H16" s="39"/>
      <c r="I16" s="39"/>
      <c r="J16" s="39"/>
      <c r="K16" s="39"/>
      <c r="L16" s="39"/>
      <c r="M16" s="39"/>
    </row>
    <row r="17" spans="2:13">
      <c r="B17" s="71"/>
      <c r="C17" s="71"/>
      <c r="D17" s="71"/>
      <c r="E17" s="71"/>
      <c r="F17" s="39"/>
      <c r="G17" s="39"/>
      <c r="H17" s="39"/>
      <c r="I17" s="39"/>
      <c r="J17" s="39"/>
      <c r="K17" s="39"/>
      <c r="L17" s="39"/>
      <c r="M17" s="39"/>
    </row>
    <row r="18" spans="2:13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2:1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2:13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2:13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2:13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</sheetData>
  <mergeCells count="52">
    <mergeCell ref="J18:M18"/>
    <mergeCell ref="J19:M19"/>
    <mergeCell ref="J20:M20"/>
    <mergeCell ref="J21:M21"/>
    <mergeCell ref="J22:M22"/>
    <mergeCell ref="J12:M12"/>
    <mergeCell ref="J13:M13"/>
    <mergeCell ref="J14:M14"/>
    <mergeCell ref="J15:M15"/>
    <mergeCell ref="J16:M16"/>
    <mergeCell ref="J17:M17"/>
    <mergeCell ref="F20:I20"/>
    <mergeCell ref="F21:I21"/>
    <mergeCell ref="F22:I22"/>
    <mergeCell ref="J5:M5"/>
    <mergeCell ref="J6:M6"/>
    <mergeCell ref="J7:M7"/>
    <mergeCell ref="J8:M8"/>
    <mergeCell ref="J9:M9"/>
    <mergeCell ref="J10:M10"/>
    <mergeCell ref="J11:M11"/>
    <mergeCell ref="F14:I14"/>
    <mergeCell ref="F15:I15"/>
    <mergeCell ref="F16:I16"/>
    <mergeCell ref="F17:I17"/>
    <mergeCell ref="F18:I18"/>
    <mergeCell ref="F19:I19"/>
    <mergeCell ref="B22:E22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B18:E18"/>
    <mergeCell ref="B19:E19"/>
    <mergeCell ref="B20:E20"/>
    <mergeCell ref="B21:E21"/>
    <mergeCell ref="B10:E10"/>
    <mergeCell ref="B11:E11"/>
    <mergeCell ref="B12:E12"/>
    <mergeCell ref="B13:E13"/>
    <mergeCell ref="B14:E17"/>
    <mergeCell ref="B9:E9"/>
    <mergeCell ref="E2:N2"/>
    <mergeCell ref="B5:E5"/>
    <mergeCell ref="B6:E6"/>
    <mergeCell ref="B7:E7"/>
    <mergeCell ref="B8:E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282F-D749-4EEB-9045-EA3BFA34C523}">
  <dimension ref="D4:X18"/>
  <sheetViews>
    <sheetView topLeftCell="C1" workbookViewId="0">
      <selection activeCell="Q6" sqref="Q6"/>
    </sheetView>
  </sheetViews>
  <sheetFormatPr defaultRowHeight="14.5"/>
  <cols>
    <col min="7" max="7" width="17.81640625" customWidth="1"/>
    <col min="16" max="16" width="16" bestFit="1" customWidth="1"/>
    <col min="17" max="17" width="16.6328125" customWidth="1"/>
    <col min="20" max="20" width="11.6328125" bestFit="1" customWidth="1"/>
  </cols>
  <sheetData>
    <row r="4" spans="4:24">
      <c r="D4" s="78" t="s">
        <v>0</v>
      </c>
      <c r="E4" s="78"/>
      <c r="F4" s="78"/>
      <c r="G4" s="78"/>
      <c r="H4" s="78" t="s">
        <v>1</v>
      </c>
      <c r="I4" s="78"/>
      <c r="J4" s="78"/>
      <c r="K4" s="78"/>
      <c r="L4" s="78" t="s">
        <v>2</v>
      </c>
      <c r="M4" s="78"/>
      <c r="N4" s="78"/>
      <c r="O4" s="78"/>
      <c r="P4" s="9" t="s">
        <v>40</v>
      </c>
      <c r="Q4" s="9" t="s">
        <v>115</v>
      </c>
    </row>
    <row r="5" spans="4:24">
      <c r="H5" s="80"/>
      <c r="I5" s="81"/>
      <c r="J5" s="81"/>
      <c r="K5" s="81"/>
      <c r="L5" s="82"/>
      <c r="M5" s="82"/>
      <c r="N5" s="82"/>
      <c r="O5" s="82"/>
    </row>
    <row r="6" spans="4:24" ht="99" customHeight="1">
      <c r="D6" s="83" t="s">
        <v>64</v>
      </c>
      <c r="E6" s="83"/>
      <c r="F6" s="83"/>
      <c r="G6" s="83"/>
      <c r="H6" s="84" t="s">
        <v>113</v>
      </c>
      <c r="I6" s="84"/>
      <c r="J6" s="84"/>
      <c r="K6" s="84"/>
      <c r="L6" s="82" t="s">
        <v>65</v>
      </c>
      <c r="M6" s="82"/>
      <c r="N6" s="82"/>
      <c r="O6" s="82"/>
      <c r="P6" s="15">
        <f>1054+129.33</f>
        <v>1183.33</v>
      </c>
      <c r="Q6" s="10" t="s">
        <v>116</v>
      </c>
    </row>
    <row r="7" spans="4:24" ht="99" customHeight="1">
      <c r="D7" s="83" t="s">
        <v>82</v>
      </c>
      <c r="E7" s="83"/>
      <c r="F7" s="83"/>
      <c r="G7" s="83"/>
      <c r="H7" s="84" t="s">
        <v>84</v>
      </c>
      <c r="I7" s="84"/>
      <c r="J7" s="84"/>
      <c r="K7" s="84"/>
      <c r="L7" s="82" t="s">
        <v>86</v>
      </c>
      <c r="M7" s="82"/>
      <c r="N7" s="82"/>
      <c r="O7" s="82"/>
      <c r="P7" s="15">
        <f>175+30</f>
        <v>205</v>
      </c>
    </row>
    <row r="8" spans="4:24" ht="54.5" customHeight="1">
      <c r="D8" s="79" t="s">
        <v>37</v>
      </c>
      <c r="E8" s="79"/>
      <c r="F8" s="79"/>
      <c r="G8" s="79"/>
      <c r="H8" s="39"/>
      <c r="I8" s="39"/>
      <c r="J8" s="39"/>
      <c r="K8" s="39"/>
      <c r="L8" s="82" t="s">
        <v>114</v>
      </c>
      <c r="M8" s="82"/>
      <c r="N8" s="82"/>
      <c r="O8" s="82"/>
      <c r="P8" s="15">
        <v>520</v>
      </c>
      <c r="T8" s="15"/>
    </row>
    <row r="9" spans="4:24" ht="87.75" customHeight="1">
      <c r="D9" s="79" t="s">
        <v>38</v>
      </c>
      <c r="E9" s="79"/>
      <c r="F9" s="79"/>
      <c r="G9" s="79"/>
      <c r="H9" s="84" t="s">
        <v>67</v>
      </c>
      <c r="I9" s="84"/>
      <c r="J9" s="84"/>
      <c r="K9" s="84"/>
      <c r="L9" s="84" t="s">
        <v>41</v>
      </c>
      <c r="M9" s="84"/>
      <c r="N9" s="84"/>
      <c r="O9" s="84"/>
      <c r="P9" s="15">
        <f>(1426+713+11+23)/6</f>
        <v>362.16666666666669</v>
      </c>
      <c r="Q9" t="s">
        <v>117</v>
      </c>
      <c r="T9" s="22"/>
      <c r="X9" s="20"/>
    </row>
    <row r="10" spans="4:24" ht="117" customHeight="1">
      <c r="D10" s="40" t="s">
        <v>80</v>
      </c>
      <c r="E10" s="40"/>
      <c r="F10" s="40"/>
      <c r="G10" s="40"/>
      <c r="H10" s="84" t="s">
        <v>85</v>
      </c>
      <c r="I10" s="84"/>
      <c r="J10" s="84"/>
      <c r="K10" s="84"/>
      <c r="L10" s="86" t="s">
        <v>81</v>
      </c>
      <c r="M10" s="82"/>
      <c r="N10" s="82"/>
      <c r="O10" s="82"/>
      <c r="P10" s="15">
        <v>351</v>
      </c>
    </row>
    <row r="11" spans="4:24">
      <c r="D11" s="40"/>
      <c r="E11" s="40"/>
      <c r="F11" s="40"/>
      <c r="G11" s="40"/>
      <c r="H11" s="39"/>
      <c r="I11" s="39"/>
      <c r="J11" s="39"/>
      <c r="K11" s="39"/>
      <c r="L11" s="40" t="s">
        <v>79</v>
      </c>
      <c r="M11" s="40"/>
      <c r="N11" s="40"/>
      <c r="O11" s="40"/>
      <c r="P11" s="23">
        <f>SUM(P6:P10)</f>
        <v>2621.4966666666664</v>
      </c>
    </row>
    <row r="16" spans="4:24">
      <c r="D16" t="s">
        <v>42</v>
      </c>
    </row>
    <row r="18" spans="4:15">
      <c r="D18" s="85" t="s">
        <v>43</v>
      </c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</row>
  </sheetData>
  <mergeCells count="24">
    <mergeCell ref="D11:G11"/>
    <mergeCell ref="H11:K11"/>
    <mergeCell ref="L11:O11"/>
    <mergeCell ref="D18:O18"/>
    <mergeCell ref="D9:G9"/>
    <mergeCell ref="H9:K9"/>
    <mergeCell ref="L9:O9"/>
    <mergeCell ref="D10:G10"/>
    <mergeCell ref="H10:K10"/>
    <mergeCell ref="L10:O10"/>
    <mergeCell ref="D4:G4"/>
    <mergeCell ref="H4:K4"/>
    <mergeCell ref="L4:O4"/>
    <mergeCell ref="D8:G8"/>
    <mergeCell ref="H5:K5"/>
    <mergeCell ref="L5:O5"/>
    <mergeCell ref="D6:G6"/>
    <mergeCell ref="H6:K6"/>
    <mergeCell ref="L6:O6"/>
    <mergeCell ref="H8:K8"/>
    <mergeCell ref="L8:O8"/>
    <mergeCell ref="D7:G7"/>
    <mergeCell ref="H7:K7"/>
    <mergeCell ref="L7:O7"/>
  </mergeCells>
  <hyperlinks>
    <hyperlink ref="L10" r:id="rId1" xr:uid="{A2D4E72B-5C09-4E32-BB04-201873A5D138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3C88-8D42-4F7F-AA08-6BF2CE327BDD}">
  <dimension ref="C4:P8"/>
  <sheetViews>
    <sheetView workbookViewId="0">
      <selection activeCell="Q14" sqref="Q14"/>
    </sheetView>
  </sheetViews>
  <sheetFormatPr defaultRowHeight="14.5"/>
  <cols>
    <col min="15" max="15" width="18" bestFit="1" customWidth="1"/>
    <col min="16" max="16" width="13.90625" customWidth="1"/>
  </cols>
  <sheetData>
    <row r="4" spans="3:16">
      <c r="C4" s="78" t="s">
        <v>0</v>
      </c>
      <c r="D4" s="78"/>
      <c r="E4" s="78"/>
      <c r="F4" s="78"/>
      <c r="G4" s="78" t="s">
        <v>1</v>
      </c>
      <c r="H4" s="78"/>
      <c r="I4" s="78"/>
      <c r="J4" s="78"/>
      <c r="K4" s="78" t="s">
        <v>2</v>
      </c>
      <c r="L4" s="78"/>
      <c r="M4" s="78"/>
      <c r="N4" s="78"/>
      <c r="O4" s="13" t="s">
        <v>40</v>
      </c>
      <c r="P4" s="13" t="s">
        <v>119</v>
      </c>
    </row>
    <row r="5" spans="3:16">
      <c r="C5" s="40" t="s">
        <v>58</v>
      </c>
      <c r="D5" s="40"/>
      <c r="E5" s="40"/>
      <c r="F5" s="40"/>
      <c r="G5" s="80" t="s">
        <v>77</v>
      </c>
      <c r="H5" s="81"/>
      <c r="I5" s="81"/>
      <c r="J5" s="81"/>
      <c r="K5" s="82" t="s">
        <v>83</v>
      </c>
      <c r="L5" s="82"/>
      <c r="M5" s="82"/>
      <c r="N5" s="82"/>
      <c r="O5" s="15">
        <v>60</v>
      </c>
    </row>
    <row r="6" spans="3:16" ht="93" customHeight="1">
      <c r="C6" s="83" t="s">
        <v>59</v>
      </c>
      <c r="D6" s="83"/>
      <c r="E6" s="83"/>
      <c r="F6" s="83"/>
      <c r="G6" s="84" t="s">
        <v>118</v>
      </c>
      <c r="H6" s="84"/>
      <c r="I6" s="84"/>
      <c r="J6" s="84"/>
      <c r="K6" s="82" t="s">
        <v>60</v>
      </c>
      <c r="L6" s="82"/>
      <c r="M6" s="82"/>
      <c r="N6" s="82"/>
      <c r="O6" s="16">
        <v>161.69999999999999</v>
      </c>
      <c r="P6" s="19" t="s">
        <v>120</v>
      </c>
    </row>
    <row r="7" spans="3:16" ht="63" customHeight="1">
      <c r="C7" s="83" t="s">
        <v>61</v>
      </c>
      <c r="D7" s="83"/>
      <c r="E7" s="83"/>
      <c r="F7" s="83"/>
      <c r="G7" s="81" t="s">
        <v>87</v>
      </c>
      <c r="H7" s="81"/>
      <c r="I7" s="81"/>
      <c r="J7" s="81"/>
      <c r="K7" s="84" t="s">
        <v>88</v>
      </c>
      <c r="L7" s="84"/>
      <c r="M7" s="84"/>
      <c r="N7" s="84"/>
      <c r="O7" s="15">
        <v>410</v>
      </c>
    </row>
    <row r="8" spans="3:16">
      <c r="C8" s="40"/>
      <c r="D8" s="40"/>
      <c r="E8" s="40"/>
      <c r="F8" s="40"/>
      <c r="G8" s="84"/>
      <c r="H8" s="84"/>
      <c r="I8" s="84"/>
      <c r="J8" s="84"/>
      <c r="K8" s="83" t="s">
        <v>79</v>
      </c>
      <c r="L8" s="83"/>
      <c r="M8" s="83"/>
      <c r="N8" s="83"/>
      <c r="O8" s="23">
        <f>SUM(O5:O7)</f>
        <v>631.70000000000005</v>
      </c>
    </row>
  </sheetData>
  <mergeCells count="15">
    <mergeCell ref="C7:F7"/>
    <mergeCell ref="G7:J7"/>
    <mergeCell ref="K7:N7"/>
    <mergeCell ref="C8:F8"/>
    <mergeCell ref="G8:J8"/>
    <mergeCell ref="K8:N8"/>
    <mergeCell ref="C6:F6"/>
    <mergeCell ref="G6:J6"/>
    <mergeCell ref="K6:N6"/>
    <mergeCell ref="C4:F4"/>
    <mergeCell ref="G4:J4"/>
    <mergeCell ref="K4:N4"/>
    <mergeCell ref="G5:J5"/>
    <mergeCell ref="K5:N5"/>
    <mergeCell ref="C5:F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FD59-FBD9-464A-B75C-3A61F4C9F167}">
  <dimension ref="D1:Q26"/>
  <sheetViews>
    <sheetView workbookViewId="0">
      <selection activeCell="O21" sqref="O21"/>
    </sheetView>
  </sheetViews>
  <sheetFormatPr defaultRowHeight="14.5"/>
  <cols>
    <col min="16" max="16" width="15.26953125" bestFit="1" customWidth="1"/>
    <col min="17" max="17" width="19.90625" customWidth="1"/>
  </cols>
  <sheetData>
    <row r="1" spans="4:17">
      <c r="D1" s="78" t="s">
        <v>0</v>
      </c>
      <c r="E1" s="78"/>
      <c r="F1" s="78"/>
      <c r="G1" s="78"/>
      <c r="H1" s="78" t="s">
        <v>1</v>
      </c>
      <c r="I1" s="78"/>
      <c r="J1" s="78"/>
      <c r="K1" s="78"/>
      <c r="L1" s="78" t="s">
        <v>2</v>
      </c>
      <c r="M1" s="78"/>
      <c r="N1" s="78"/>
      <c r="O1" s="78"/>
      <c r="P1" s="13" t="s">
        <v>40</v>
      </c>
      <c r="Q1" t="s">
        <v>124</v>
      </c>
    </row>
    <row r="2" spans="4:17" ht="51.5" customHeight="1">
      <c r="D2" s="83" t="s">
        <v>180</v>
      </c>
      <c r="E2" s="83"/>
      <c r="F2" s="83"/>
      <c r="G2" s="83"/>
      <c r="H2" s="87">
        <f>6075+367</f>
        <v>6442</v>
      </c>
      <c r="I2" s="87"/>
      <c r="J2" s="87"/>
      <c r="K2" s="87"/>
      <c r="L2" s="88" t="s">
        <v>125</v>
      </c>
      <c r="M2" s="88"/>
      <c r="N2" s="88"/>
      <c r="O2" s="88"/>
      <c r="P2" s="34">
        <f>H2/6</f>
        <v>1073.6666666666667</v>
      </c>
      <c r="Q2" s="10" t="s">
        <v>126</v>
      </c>
    </row>
    <row r="3" spans="4:17" ht="59" customHeight="1">
      <c r="D3" s="79" t="s">
        <v>94</v>
      </c>
      <c r="E3" s="79"/>
      <c r="F3" s="79"/>
      <c r="G3" s="79"/>
      <c r="H3" s="89">
        <v>200</v>
      </c>
      <c r="I3" s="89"/>
      <c r="J3" s="89"/>
      <c r="K3" s="89"/>
      <c r="L3" s="82" t="s">
        <v>95</v>
      </c>
      <c r="M3" s="82"/>
      <c r="N3" s="82"/>
      <c r="O3" s="82"/>
      <c r="P3" s="15">
        <v>200</v>
      </c>
    </row>
    <row r="4" spans="4:17">
      <c r="D4" s="83" t="s">
        <v>89</v>
      </c>
      <c r="E4" s="83"/>
      <c r="F4" s="83"/>
      <c r="G4" s="83"/>
      <c r="H4" s="81" t="s">
        <v>92</v>
      </c>
      <c r="I4" s="81"/>
      <c r="J4" s="81"/>
      <c r="K4" s="81"/>
      <c r="L4" s="84" t="s">
        <v>93</v>
      </c>
      <c r="M4" s="84"/>
      <c r="N4" s="84"/>
      <c r="O4" s="84"/>
      <c r="P4" s="15">
        <v>500</v>
      </c>
    </row>
    <row r="5" spans="4:17">
      <c r="P5" s="24">
        <f>SUM(P2:P4)</f>
        <v>1773.6666666666667</v>
      </c>
    </row>
    <row r="8" spans="4:17">
      <c r="D8" s="18" t="s">
        <v>181</v>
      </c>
      <c r="I8" s="18" t="s">
        <v>190</v>
      </c>
    </row>
    <row r="9" spans="4:17">
      <c r="I9" t="s">
        <v>191</v>
      </c>
    </row>
    <row r="10" spans="4:17">
      <c r="D10" t="s">
        <v>182</v>
      </c>
      <c r="I10" t="s">
        <v>192</v>
      </c>
    </row>
    <row r="11" spans="4:17">
      <c r="D11" t="s">
        <v>183</v>
      </c>
      <c r="I11" t="s">
        <v>193</v>
      </c>
    </row>
    <row r="12" spans="4:17">
      <c r="D12" t="s">
        <v>184</v>
      </c>
      <c r="I12" t="s">
        <v>194</v>
      </c>
    </row>
    <row r="13" spans="4:17">
      <c r="D13" t="s">
        <v>185</v>
      </c>
      <c r="I13" t="s">
        <v>195</v>
      </c>
    </row>
    <row r="14" spans="4:17">
      <c r="D14" t="s">
        <v>186</v>
      </c>
      <c r="I14" t="s">
        <v>196</v>
      </c>
    </row>
    <row r="15" spans="4:17">
      <c r="D15" t="s">
        <v>187</v>
      </c>
      <c r="I15" t="s">
        <v>197</v>
      </c>
    </row>
    <row r="16" spans="4:17">
      <c r="D16" t="s">
        <v>188</v>
      </c>
    </row>
    <row r="17" spans="4:16">
      <c r="D17" t="s">
        <v>189</v>
      </c>
      <c r="I17" s="18" t="s">
        <v>198</v>
      </c>
    </row>
    <row r="18" spans="4:16">
      <c r="D18" t="s">
        <v>206</v>
      </c>
      <c r="I18" t="s">
        <v>199</v>
      </c>
      <c r="K18" t="s">
        <v>201</v>
      </c>
      <c r="L18" t="s">
        <v>204</v>
      </c>
    </row>
    <row r="19" spans="4:16">
      <c r="D19" s="40"/>
      <c r="E19" s="40"/>
      <c r="F19" s="40"/>
      <c r="G19" s="40"/>
      <c r="H19" s="38"/>
      <c r="I19" s="38" t="s">
        <v>185</v>
      </c>
      <c r="J19" s="38"/>
      <c r="K19" s="38" t="s">
        <v>205</v>
      </c>
      <c r="L19" s="84"/>
      <c r="M19" s="84"/>
      <c r="N19" s="84"/>
      <c r="O19" s="84"/>
      <c r="P19" s="15"/>
    </row>
    <row r="20" spans="4:16">
      <c r="I20" t="s">
        <v>200</v>
      </c>
    </row>
    <row r="23" spans="4:16">
      <c r="I23" s="18" t="s">
        <v>202</v>
      </c>
    </row>
    <row r="24" spans="4:16">
      <c r="I24" t="s">
        <v>187</v>
      </c>
    </row>
    <row r="25" spans="4:16">
      <c r="I25" t="s">
        <v>184</v>
      </c>
    </row>
    <row r="26" spans="4:16">
      <c r="I26" t="s">
        <v>203</v>
      </c>
    </row>
  </sheetData>
  <mergeCells count="14">
    <mergeCell ref="D19:G19"/>
    <mergeCell ref="L19:O19"/>
    <mergeCell ref="D1:G1"/>
    <mergeCell ref="H1:K1"/>
    <mergeCell ref="L1:O1"/>
    <mergeCell ref="D2:G2"/>
    <mergeCell ref="H2:K2"/>
    <mergeCell ref="L2:O2"/>
    <mergeCell ref="D3:G3"/>
    <mergeCell ref="H3:K3"/>
    <mergeCell ref="L3:O3"/>
    <mergeCell ref="D4:G4"/>
    <mergeCell ref="H4:K4"/>
    <mergeCell ref="L4:O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44A5-6226-430D-A964-625051619C20}">
  <dimension ref="E2:R5"/>
  <sheetViews>
    <sheetView topLeftCell="B1" workbookViewId="0">
      <selection activeCell="I8" sqref="I8"/>
    </sheetView>
  </sheetViews>
  <sheetFormatPr defaultRowHeight="14.5"/>
  <cols>
    <col min="17" max="17" width="15.26953125" bestFit="1" customWidth="1"/>
    <col min="18" max="18" width="24.7265625" customWidth="1"/>
  </cols>
  <sheetData>
    <row r="2" spans="5:18">
      <c r="E2" s="78" t="s">
        <v>0</v>
      </c>
      <c r="F2" s="78"/>
      <c r="G2" s="78"/>
      <c r="H2" s="78"/>
      <c r="I2" s="78" t="s">
        <v>1</v>
      </c>
      <c r="J2" s="78"/>
      <c r="K2" s="78"/>
      <c r="L2" s="78"/>
      <c r="M2" s="78" t="s">
        <v>2</v>
      </c>
      <c r="N2" s="78"/>
      <c r="O2" s="78"/>
      <c r="P2" s="78"/>
      <c r="Q2" s="13" t="s">
        <v>40</v>
      </c>
      <c r="R2" t="s">
        <v>115</v>
      </c>
    </row>
    <row r="3" spans="5:18" ht="49" customHeight="1">
      <c r="E3" s="83" t="s">
        <v>90</v>
      </c>
      <c r="F3" s="83"/>
      <c r="G3" s="83"/>
      <c r="H3" s="83"/>
      <c r="I3" s="84" t="s">
        <v>121</v>
      </c>
      <c r="J3" s="84"/>
      <c r="K3" s="84"/>
      <c r="L3" s="84"/>
      <c r="M3" s="82" t="s">
        <v>122</v>
      </c>
      <c r="N3" s="82"/>
      <c r="O3" s="82"/>
      <c r="P3" s="82"/>
      <c r="Q3" s="16">
        <f>1675</f>
        <v>1675</v>
      </c>
      <c r="R3" s="10" t="s">
        <v>123</v>
      </c>
    </row>
    <row r="4" spans="5:18"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5:18">
      <c r="E5" s="83" t="s">
        <v>91</v>
      </c>
      <c r="F5" s="83"/>
      <c r="G5" s="83"/>
      <c r="H5" s="83"/>
      <c r="I5" s="81"/>
      <c r="J5" s="81"/>
      <c r="K5" s="81"/>
      <c r="L5" s="81"/>
      <c r="M5" s="84"/>
      <c r="N5" s="84"/>
      <c r="O5" s="84"/>
      <c r="P5" s="84"/>
      <c r="Q5" s="15"/>
    </row>
  </sheetData>
  <mergeCells count="12">
    <mergeCell ref="E4:H4"/>
    <mergeCell ref="I4:L4"/>
    <mergeCell ref="M4:P4"/>
    <mergeCell ref="E5:H5"/>
    <mergeCell ref="I5:L5"/>
    <mergeCell ref="M5:P5"/>
    <mergeCell ref="E2:H2"/>
    <mergeCell ref="I2:L2"/>
    <mergeCell ref="M2:P2"/>
    <mergeCell ref="E3:H3"/>
    <mergeCell ref="I3:L3"/>
    <mergeCell ref="M3:P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3E84-1950-4B1A-B9FC-B9CF170CF115}">
  <dimension ref="C3:U51"/>
  <sheetViews>
    <sheetView topLeftCell="A4" workbookViewId="0">
      <selection activeCell="P13" sqref="P13"/>
    </sheetView>
  </sheetViews>
  <sheetFormatPr defaultRowHeight="14.5"/>
  <cols>
    <col min="15" max="15" width="17.81640625" customWidth="1"/>
    <col min="16" max="16" width="25" customWidth="1"/>
    <col min="19" max="19" width="27.1796875" customWidth="1"/>
  </cols>
  <sheetData>
    <row r="3" spans="3:21">
      <c r="C3" s="78" t="s">
        <v>0</v>
      </c>
      <c r="D3" s="78"/>
      <c r="E3" s="78"/>
      <c r="F3" s="78"/>
      <c r="G3" s="78" t="s">
        <v>1</v>
      </c>
      <c r="H3" s="78"/>
      <c r="I3" s="78"/>
      <c r="J3" s="78"/>
      <c r="K3" s="78" t="s">
        <v>2</v>
      </c>
      <c r="L3" s="78"/>
      <c r="M3" s="78"/>
      <c r="N3" s="78"/>
      <c r="O3" s="9" t="s">
        <v>40</v>
      </c>
      <c r="P3" s="78" t="s">
        <v>124</v>
      </c>
      <c r="Q3" s="78"/>
      <c r="R3" s="78"/>
      <c r="S3" s="78"/>
    </row>
    <row r="4" spans="3:21">
      <c r="C4" s="70" t="s">
        <v>68</v>
      </c>
      <c r="D4" s="70"/>
      <c r="E4" s="70"/>
      <c r="F4" s="70"/>
      <c r="G4" s="70"/>
      <c r="H4" s="70" t="s">
        <v>105</v>
      </c>
      <c r="I4" s="70"/>
      <c r="J4" s="70" t="s">
        <v>104</v>
      </c>
      <c r="K4" s="70"/>
      <c r="L4" s="70"/>
      <c r="M4" s="70"/>
      <c r="N4" s="70"/>
      <c r="O4" s="26">
        <v>540</v>
      </c>
    </row>
    <row r="5" spans="3:21" ht="15.5"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17"/>
      <c r="S5" s="33"/>
      <c r="U5">
        <f>7902+330</f>
        <v>8232</v>
      </c>
    </row>
    <row r="6" spans="3:21"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17"/>
    </row>
    <row r="7" spans="3:21" ht="46.5">
      <c r="C7" s="70" t="s">
        <v>103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26"/>
      <c r="P7" s="10"/>
      <c r="S7" s="25" t="s">
        <v>102</v>
      </c>
    </row>
    <row r="8" spans="3:21"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17"/>
    </row>
    <row r="9" spans="3:21" ht="31">
      <c r="C9" s="70"/>
      <c r="D9" s="70"/>
      <c r="E9" s="70"/>
      <c r="F9" s="70"/>
      <c r="G9" s="70"/>
      <c r="H9" s="70"/>
      <c r="I9" s="70"/>
      <c r="J9" s="91"/>
      <c r="K9" s="92"/>
      <c r="L9" s="92"/>
      <c r="M9" s="92"/>
      <c r="N9" s="93"/>
      <c r="O9" s="26"/>
      <c r="S9" s="25" t="s">
        <v>127</v>
      </c>
    </row>
    <row r="10" spans="3:21">
      <c r="C10" s="70" t="s">
        <v>106</v>
      </c>
      <c r="D10" s="70"/>
      <c r="E10" s="70"/>
      <c r="F10" s="70"/>
      <c r="G10" s="70"/>
      <c r="H10" s="70" t="s">
        <v>217</v>
      </c>
      <c r="I10" s="70"/>
      <c r="J10" s="70"/>
      <c r="K10" s="70"/>
      <c r="L10" s="70"/>
      <c r="M10" s="70"/>
      <c r="N10" s="70"/>
      <c r="O10" s="26">
        <v>76</v>
      </c>
    </row>
    <row r="11" spans="3:21"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17"/>
      <c r="S11" t="s">
        <v>128</v>
      </c>
    </row>
    <row r="12" spans="3:21" ht="15.5"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17"/>
      <c r="S12" s="25"/>
    </row>
    <row r="13" spans="3:21"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17"/>
    </row>
    <row r="14" spans="3:21"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17"/>
    </row>
    <row r="15" spans="3:21"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17"/>
    </row>
    <row r="16" spans="3:21">
      <c r="C16" s="70" t="s">
        <v>69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17"/>
    </row>
    <row r="17" spans="3:15">
      <c r="H17" s="70"/>
      <c r="I17" s="70"/>
      <c r="J17" s="70"/>
      <c r="K17" s="70"/>
      <c r="L17" s="70"/>
      <c r="M17" s="70"/>
      <c r="N17" s="70"/>
      <c r="O17" s="26">
        <f>O4+O7+O9+O10</f>
        <v>616</v>
      </c>
    </row>
    <row r="18" spans="3:15">
      <c r="C18" s="39"/>
      <c r="D18" s="39"/>
      <c r="E18" s="39"/>
      <c r="F18" s="39"/>
      <c r="G18" s="39"/>
      <c r="J18" s="39"/>
      <c r="K18" s="39"/>
      <c r="L18" s="39"/>
      <c r="M18" s="39"/>
      <c r="N18" s="39"/>
    </row>
    <row r="19" spans="3:15">
      <c r="C19" s="39"/>
      <c r="D19" s="39"/>
      <c r="E19" s="39"/>
      <c r="F19" s="39"/>
      <c r="G19" s="39"/>
      <c r="J19" s="39" t="s">
        <v>72</v>
      </c>
      <c r="K19" s="39"/>
      <c r="L19" s="39"/>
      <c r="M19" s="39"/>
      <c r="N19" s="39"/>
    </row>
    <row r="20" spans="3:15">
      <c r="C20" s="39"/>
      <c r="D20" s="39"/>
      <c r="E20" s="39"/>
      <c r="F20" s="39"/>
      <c r="G20" s="39"/>
      <c r="J20" s="39"/>
      <c r="K20" s="39"/>
      <c r="L20" s="39"/>
      <c r="M20" s="39"/>
      <c r="N20" s="39"/>
    </row>
    <row r="21" spans="3:15">
      <c r="C21" s="18" t="s">
        <v>70</v>
      </c>
      <c r="J21" s="90" t="s">
        <v>73</v>
      </c>
      <c r="K21" s="90"/>
      <c r="L21" s="90"/>
      <c r="M21" s="90"/>
      <c r="N21" s="90"/>
    </row>
    <row r="22" spans="3:15">
      <c r="C22" t="s">
        <v>71</v>
      </c>
      <c r="J22" s="14"/>
      <c r="K22" s="14"/>
      <c r="L22" s="14"/>
      <c r="M22" s="14"/>
      <c r="N22" s="14"/>
    </row>
    <row r="23" spans="3:15">
      <c r="J23" s="39"/>
      <c r="K23" s="39"/>
      <c r="L23" s="39"/>
      <c r="M23" s="39"/>
      <c r="N23" s="39"/>
    </row>
    <row r="24" spans="3:15">
      <c r="J24" s="39"/>
      <c r="K24" s="39"/>
      <c r="L24" s="39"/>
      <c r="M24" s="39"/>
      <c r="N24" s="39"/>
    </row>
    <row r="25" spans="3:15">
      <c r="J25" s="39"/>
      <c r="K25" s="39"/>
      <c r="L25" s="39"/>
      <c r="M25" s="39"/>
      <c r="N25" s="39"/>
    </row>
    <row r="26" spans="3:15">
      <c r="J26" s="39"/>
      <c r="K26" s="39"/>
      <c r="L26" s="39"/>
      <c r="M26" s="39"/>
      <c r="N26" s="39"/>
    </row>
    <row r="51" spans="5:5">
      <c r="E51" t="s">
        <v>74</v>
      </c>
    </row>
  </sheetData>
  <mergeCells count="56">
    <mergeCell ref="C6:G6"/>
    <mergeCell ref="C3:F3"/>
    <mergeCell ref="G3:J3"/>
    <mergeCell ref="K3:N3"/>
    <mergeCell ref="C4:G4"/>
    <mergeCell ref="C5:G5"/>
    <mergeCell ref="C18:G18"/>
    <mergeCell ref="C7:G7"/>
    <mergeCell ref="C8:G8"/>
    <mergeCell ref="C9:G9"/>
    <mergeCell ref="C10:G10"/>
    <mergeCell ref="C11:G11"/>
    <mergeCell ref="C12:G12"/>
    <mergeCell ref="H16:I16"/>
    <mergeCell ref="H17:I17"/>
    <mergeCell ref="C19:G19"/>
    <mergeCell ref="C20:G20"/>
    <mergeCell ref="H4:I4"/>
    <mergeCell ref="H5:I5"/>
    <mergeCell ref="H6:I6"/>
    <mergeCell ref="H7:I7"/>
    <mergeCell ref="H8:I8"/>
    <mergeCell ref="H9:I9"/>
    <mergeCell ref="H10:I10"/>
    <mergeCell ref="H11:I11"/>
    <mergeCell ref="C13:G13"/>
    <mergeCell ref="C14:G14"/>
    <mergeCell ref="C15:G15"/>
    <mergeCell ref="C16:G16"/>
    <mergeCell ref="J8:N8"/>
    <mergeCell ref="H12:I12"/>
    <mergeCell ref="H13:I13"/>
    <mergeCell ref="H14:I14"/>
    <mergeCell ref="H15:I15"/>
    <mergeCell ref="J9:N9"/>
    <mergeCell ref="P3:S3"/>
    <mergeCell ref="J4:N4"/>
    <mergeCell ref="J5:N5"/>
    <mergeCell ref="J6:N6"/>
    <mergeCell ref="J20:N20"/>
    <mergeCell ref="J7:N7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1:N21"/>
    <mergeCell ref="J23:N23"/>
    <mergeCell ref="J24:N24"/>
    <mergeCell ref="J25:N25"/>
    <mergeCell ref="J26:N26"/>
  </mergeCells>
  <pageMargins left="0.511811024" right="0.511811024" top="0.78740157499999996" bottom="0.78740157499999996" header="0.31496062000000002" footer="0.31496062000000002"/>
  <drawing r:id="rId1"/>
</worksheet>
</file>

<file path=docMetadata/LabelInfo.xml><?xml version="1.0" encoding="utf-8"?>
<clbl:labelList xmlns:clbl="http://schemas.microsoft.com/office/2020/mipLabelMetadata">
  <clbl:label id="{58be8688-6625-4e52-80d8-c17f3a9ae08a}" enabled="0" method="" siteId="{58be8688-6625-4e52-80d8-c17f3a9ae08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ROTEIRO</vt:lpstr>
      <vt:lpstr>Resumo Hoteis</vt:lpstr>
      <vt:lpstr>ROMA</vt:lpstr>
      <vt:lpstr>FLORENÇA</vt:lpstr>
      <vt:lpstr>PISA</vt:lpstr>
      <vt:lpstr>PARIS</vt:lpstr>
      <vt:lpstr>LONDRES</vt:lpstr>
      <vt:lpstr>BARCELONA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Alves, Paula Gabriele</dc:creator>
  <cp:lastModifiedBy>Paula Gabriele Alves</cp:lastModifiedBy>
  <dcterms:created xsi:type="dcterms:W3CDTF">2024-05-13T02:41:48Z</dcterms:created>
  <dcterms:modified xsi:type="dcterms:W3CDTF">2024-08-18T23:49:30Z</dcterms:modified>
</cp:coreProperties>
</file>