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\Desktop\Analytics Projects\"/>
    </mc:Choice>
  </mc:AlternateContent>
  <xr:revisionPtr revIDLastSave="0" documentId="8_{C43277AA-5167-4886-8226-DF0DFD75A65E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Demand Prediction Models" sheetId="6" r:id="rId1"/>
    <sheet name="Multiplication Table" sheetId="7" r:id="rId2"/>
    <sheet name="Budge Array Formula" sheetId="10" r:id="rId3"/>
    <sheet name="EssentialFunctions" sheetId="11" r:id="rId4"/>
    <sheet name="NestedIFsFunction" sheetId="12" r:id="rId5"/>
  </sheets>
  <definedNames>
    <definedName name="solver_typ" localSheetId="0" hidden="1">2</definedName>
    <definedName name="solver_ver" localSheetId="0" hidden="1">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9" i="11" l="1" a="1"/>
  <c r="O9" i="11" s="1"/>
  <c r="O8" i="11"/>
  <c r="O7" i="11"/>
  <c r="O6" i="11"/>
  <c r="O5" i="11"/>
  <c r="B7" i="12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62" i="11"/>
  <c r="L63" i="11"/>
  <c r="L64" i="11"/>
  <c r="L65" i="11"/>
  <c r="L66" i="11"/>
  <c r="L67" i="11"/>
  <c r="L68" i="11"/>
  <c r="L69" i="11"/>
  <c r="L70" i="11"/>
  <c r="L71" i="11"/>
  <c r="L72" i="11"/>
  <c r="L73" i="11"/>
  <c r="L74" i="11"/>
  <c r="L75" i="11"/>
  <c r="L76" i="11"/>
  <c r="L77" i="11"/>
  <c r="L78" i="11"/>
  <c r="L79" i="11"/>
  <c r="L80" i="11"/>
  <c r="L81" i="11"/>
  <c r="L82" i="11"/>
  <c r="L83" i="11"/>
  <c r="L84" i="11"/>
  <c r="L85" i="11"/>
  <c r="L86" i="11"/>
  <c r="L87" i="11"/>
  <c r="L88" i="11"/>
  <c r="L89" i="11"/>
  <c r="L90" i="11"/>
  <c r="L91" i="11"/>
  <c r="L92" i="11"/>
  <c r="L93" i="11"/>
  <c r="L94" i="11"/>
  <c r="L95" i="11"/>
  <c r="L96" i="11"/>
  <c r="L97" i="11"/>
  <c r="L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91" i="11"/>
  <c r="K92" i="11"/>
  <c r="K93" i="11"/>
  <c r="K94" i="11"/>
  <c r="K95" i="11"/>
  <c r="K96" i="11"/>
  <c r="K97" i="11"/>
  <c r="K4" i="11"/>
  <c r="C14" i="10" a="1"/>
  <c r="C14" i="10" s="1"/>
  <c r="C13" i="10" a="1"/>
  <c r="C13" i="10" s="1"/>
  <c r="D13" i="10"/>
  <c r="E13" i="10"/>
  <c r="B5" i="7"/>
  <c r="C5" i="7"/>
  <c r="D5" i="7"/>
  <c r="E5" i="7"/>
  <c r="F5" i="7"/>
  <c r="G5" i="7"/>
  <c r="H5" i="7"/>
  <c r="I5" i="7"/>
  <c r="J5" i="7"/>
  <c r="K5" i="7"/>
  <c r="L5" i="7"/>
  <c r="M5" i="7"/>
  <c r="N5" i="7"/>
  <c r="B6" i="7"/>
  <c r="C6" i="7"/>
  <c r="D6" i="7"/>
  <c r="E6" i="7"/>
  <c r="F6" i="7"/>
  <c r="G6" i="7"/>
  <c r="H6" i="7"/>
  <c r="I6" i="7"/>
  <c r="J6" i="7"/>
  <c r="K6" i="7"/>
  <c r="L6" i="7"/>
  <c r="M6" i="7"/>
  <c r="N6" i="7"/>
  <c r="B7" i="7"/>
  <c r="C7" i="7"/>
  <c r="D7" i="7"/>
  <c r="E7" i="7"/>
  <c r="F7" i="7"/>
  <c r="G7" i="7"/>
  <c r="H7" i="7"/>
  <c r="I7" i="7"/>
  <c r="J7" i="7"/>
  <c r="K7" i="7"/>
  <c r="L7" i="7"/>
  <c r="M7" i="7"/>
  <c r="N7" i="7"/>
  <c r="B8" i="7"/>
  <c r="C8" i="7"/>
  <c r="D8" i="7"/>
  <c r="E8" i="7"/>
  <c r="F8" i="7"/>
  <c r="G8" i="7"/>
  <c r="H8" i="7"/>
  <c r="I8" i="7"/>
  <c r="J8" i="7"/>
  <c r="K8" i="7"/>
  <c r="L8" i="7"/>
  <c r="M8" i="7"/>
  <c r="N8" i="7"/>
  <c r="B9" i="7"/>
  <c r="C9" i="7"/>
  <c r="D9" i="7"/>
  <c r="E9" i="7"/>
  <c r="F9" i="7"/>
  <c r="G9" i="7"/>
  <c r="H9" i="7"/>
  <c r="I9" i="7"/>
  <c r="J9" i="7"/>
  <c r="K9" i="7"/>
  <c r="L9" i="7"/>
  <c r="M9" i="7"/>
  <c r="N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C4" i="7"/>
  <c r="D4" i="7"/>
  <c r="E4" i="7"/>
  <c r="F4" i="7"/>
  <c r="G4" i="7"/>
  <c r="H4" i="7"/>
  <c r="I4" i="7"/>
  <c r="J4" i="7"/>
  <c r="K4" i="7"/>
  <c r="L4" i="7"/>
  <c r="M4" i="7"/>
  <c r="N4" i="7"/>
  <c r="B4" i="7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C11" i="10"/>
  <c r="D11" i="10"/>
  <c r="E11" i="10"/>
  <c r="B8" i="6"/>
  <c r="E8" i="6"/>
  <c r="B9" i="6"/>
  <c r="E9" i="6"/>
  <c r="B10" i="6"/>
  <c r="E10" i="6"/>
  <c r="B11" i="6"/>
  <c r="E11" i="6"/>
  <c r="B12" i="6"/>
  <c r="E12" i="6"/>
  <c r="E13" i="6"/>
  <c r="E14" i="6"/>
</calcChain>
</file>

<file path=xl/sharedStrings.xml><?xml version="1.0" encoding="utf-8"?>
<sst xmlns="http://schemas.openxmlformats.org/spreadsheetml/2006/main" count="334" uniqueCount="162">
  <si>
    <t xml:space="preserve">Supplier </t>
  </si>
  <si>
    <t>Demand</t>
  </si>
  <si>
    <t>Price</t>
  </si>
  <si>
    <t>d</t>
  </si>
  <si>
    <t>b</t>
  </si>
  <si>
    <t>c</t>
  </si>
  <si>
    <t>a</t>
  </si>
  <si>
    <t>Nonlinear Model</t>
  </si>
  <si>
    <t>Linear Model</t>
  </si>
  <si>
    <t>Demand Prediction Models</t>
  </si>
  <si>
    <t>X</t>
  </si>
  <si>
    <t>Multiplication Table</t>
  </si>
  <si>
    <t>2015 TOTAL</t>
  </si>
  <si>
    <t>2015 BUDGET</t>
  </si>
  <si>
    <t>2014 TOTAL</t>
  </si>
  <si>
    <t>Utilities</t>
  </si>
  <si>
    <t>Salaries</t>
  </si>
  <si>
    <t>Supplies</t>
  </si>
  <si>
    <t>Rent</t>
  </si>
  <si>
    <t>Advertising</t>
  </si>
  <si>
    <t>March</t>
  </si>
  <si>
    <t>February</t>
  </si>
  <si>
    <t>January</t>
  </si>
  <si>
    <t>2014 EXPENSES</t>
  </si>
  <si>
    <t>INCREASE</t>
  </si>
  <si>
    <t xml:space="preserve"> Budget Calculation - 1st Quarter</t>
  </si>
  <si>
    <t>Door Decal</t>
  </si>
  <si>
    <t>Nov11010</t>
  </si>
  <si>
    <t>Manley Valve</t>
  </si>
  <si>
    <t>Side Panel</t>
  </si>
  <si>
    <t>Nov11009</t>
  </si>
  <si>
    <t>Steelpin Inc.</t>
  </si>
  <si>
    <t>Nov11008</t>
  </si>
  <si>
    <t>Fast-Tie Aerospace</t>
  </si>
  <si>
    <t>Pressure Gauge</t>
  </si>
  <si>
    <t>Nov11007</t>
  </si>
  <si>
    <t>Hatch Decal</t>
  </si>
  <si>
    <t>Nov11006</t>
  </si>
  <si>
    <t>Nov11005</t>
  </si>
  <si>
    <t>Nov11004</t>
  </si>
  <si>
    <t>Nov11003</t>
  </si>
  <si>
    <t>Nov11002</t>
  </si>
  <si>
    <t>Panel Decal</t>
  </si>
  <si>
    <t>Nov11001</t>
  </si>
  <si>
    <t>Oct11036</t>
  </si>
  <si>
    <t>Alum Sheeting</t>
  </si>
  <si>
    <t>O-Ring</t>
  </si>
  <si>
    <t>Oct11035</t>
  </si>
  <si>
    <t>Spacetime Technologies</t>
  </si>
  <si>
    <t>Machined Valve</t>
  </si>
  <si>
    <t>Oct11034</t>
  </si>
  <si>
    <t>Oct11033</t>
  </si>
  <si>
    <t>Airframe fasteners</t>
  </si>
  <si>
    <t>Oct11032</t>
  </si>
  <si>
    <t>Hulkey Fasteners</t>
  </si>
  <si>
    <t>Oct11031</t>
  </si>
  <si>
    <t>Oct11030</t>
  </si>
  <si>
    <t>Shielded Cable/ft.</t>
  </si>
  <si>
    <t>Oct11029</t>
  </si>
  <si>
    <t>Durrable Products</t>
  </si>
  <si>
    <t>Oct11028</t>
  </si>
  <si>
    <t>Oct11027</t>
  </si>
  <si>
    <t>Control Panel</t>
  </si>
  <si>
    <t>Oct11026</t>
  </si>
  <si>
    <t>Oct11025</t>
  </si>
  <si>
    <t>Oct11024</t>
  </si>
  <si>
    <t>Oct11023</t>
  </si>
  <si>
    <t>Bolt-nut package</t>
  </si>
  <si>
    <t>Oct11022</t>
  </si>
  <si>
    <t>Oct11021</t>
  </si>
  <si>
    <t>Oct11020</t>
  </si>
  <si>
    <t>Oct11019</t>
  </si>
  <si>
    <t>Oct11018</t>
  </si>
  <si>
    <t>Oct11017</t>
  </si>
  <si>
    <t>Oct11016</t>
  </si>
  <si>
    <t>Oct11015</t>
  </si>
  <si>
    <t>Oct11014</t>
  </si>
  <si>
    <t>Gasket</t>
  </si>
  <si>
    <t>Oct11013</t>
  </si>
  <si>
    <t>Oct11012</t>
  </si>
  <si>
    <t>Oct11011</t>
  </si>
  <si>
    <t>Oct11010</t>
  </si>
  <si>
    <t>Oct11009</t>
  </si>
  <si>
    <t>Oct11008</t>
  </si>
  <si>
    <t>Oct11007</t>
  </si>
  <si>
    <t>Oct11006</t>
  </si>
  <si>
    <t>Electrical Connector</t>
  </si>
  <si>
    <t>Oct11005</t>
  </si>
  <si>
    <t>Oct11004</t>
  </si>
  <si>
    <t>Pylon Accessories</t>
  </si>
  <si>
    <t>Oct11003</t>
  </si>
  <si>
    <t>Oct11002</t>
  </si>
  <si>
    <t>Oct11001</t>
  </si>
  <si>
    <t>Sep11034</t>
  </si>
  <si>
    <t>Sep11033</t>
  </si>
  <si>
    <t>Sep11032</t>
  </si>
  <si>
    <t>Sep11031</t>
  </si>
  <si>
    <t>Sep11030</t>
  </si>
  <si>
    <t>Sep11029</t>
  </si>
  <si>
    <t>Sep11028</t>
  </si>
  <si>
    <t>Sep11027</t>
  </si>
  <si>
    <t>Sep11026</t>
  </si>
  <si>
    <t>Sep11025</t>
  </si>
  <si>
    <t>Sep11024</t>
  </si>
  <si>
    <t>Sep11023</t>
  </si>
  <si>
    <t>Sep11022</t>
  </si>
  <si>
    <t>Sep11021</t>
  </si>
  <si>
    <t>Sep11020</t>
  </si>
  <si>
    <t>Sep11019</t>
  </si>
  <si>
    <t>Sep11018</t>
  </si>
  <si>
    <t>Sep11017</t>
  </si>
  <si>
    <t>Sep11016</t>
  </si>
  <si>
    <t>Sep11015</t>
  </si>
  <si>
    <t>Sep11014</t>
  </si>
  <si>
    <t>Sep11013</t>
  </si>
  <si>
    <t>Sep11012</t>
  </si>
  <si>
    <t>Sep11011</t>
  </si>
  <si>
    <t>Sep11010</t>
  </si>
  <si>
    <t>Sep11009</t>
  </si>
  <si>
    <t>Sep11008</t>
  </si>
  <si>
    <t>Sep11007</t>
  </si>
  <si>
    <t>Sep11006</t>
  </si>
  <si>
    <t>Sep11005</t>
  </si>
  <si>
    <t>Sep11004</t>
  </si>
  <si>
    <t>Sep11003</t>
  </si>
  <si>
    <t>Sep11002</t>
  </si>
  <si>
    <t>Sep11001</t>
  </si>
  <si>
    <t>Aug11014</t>
  </si>
  <si>
    <t>Aug11013</t>
  </si>
  <si>
    <t>Aug11012</t>
  </si>
  <si>
    <t>Aug11011</t>
  </si>
  <si>
    <t>Aug11010</t>
  </si>
  <si>
    <t>Aug11009</t>
  </si>
  <si>
    <t>Aug11008</t>
  </si>
  <si>
    <t>Aug11007</t>
  </si>
  <si>
    <t>Aug11006</t>
  </si>
  <si>
    <t>Aug11005</t>
  </si>
  <si>
    <t>Aug11004</t>
  </si>
  <si>
    <t>Aug11003</t>
  </si>
  <si>
    <t>Aug11002</t>
  </si>
  <si>
    <t>Aug11001</t>
  </si>
  <si>
    <t>Arrival Date</t>
  </si>
  <si>
    <t>Order Date</t>
  </si>
  <si>
    <t>A/P Terms (Months)</t>
  </si>
  <si>
    <t>Cost per order</t>
  </si>
  <si>
    <t>Quantity</t>
  </si>
  <si>
    <t>Item Cost</t>
  </si>
  <si>
    <t>Item Description</t>
  </si>
  <si>
    <t>Item No.</t>
  </si>
  <si>
    <t>Order No.</t>
  </si>
  <si>
    <t>Purchase Orders</t>
  </si>
  <si>
    <t>Order Size</t>
  </si>
  <si>
    <t>Type</t>
  </si>
  <si>
    <t>Quantity purchased</t>
  </si>
  <si>
    <t>1-1000</t>
  </si>
  <si>
    <t>1001-5000</t>
  </si>
  <si>
    <t>&gt; 5000</t>
  </si>
  <si>
    <t>Total Cost</t>
  </si>
  <si>
    <t>Total cost of airframe fasteners</t>
  </si>
  <si>
    <t>Average quantity if airframe fasteners from Alum Sheeting</t>
  </si>
  <si>
    <t>Count of order more than $50,000</t>
  </si>
  <si>
    <t>Median cost of all small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</si>
</sst>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"/>
    <numFmt numFmtId="167" formatCode="\G\e\n\e\r\a\l"/>
    <numFmt numFmtId="168" formatCode="_(&quot;$&quot;* #,##0_);_(&quot;$&quot;* \(#,##0\);_(&quot;$&quot;* &quot;-&quot;??_);_(@_)"/>
    <numFmt numFmtId="169" formatCode="mm/dd/yy;@"/>
    <numFmt numFmtId="170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10"/>
      <name val="Verdana"/>
      <family val="2"/>
    </font>
    <font>
      <b/>
      <sz val="10"/>
      <name val="Arial"/>
      <family val="2"/>
    </font>
    <font>
      <sz val="10"/>
      <name val="Helv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3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44" fontId="3" fillId="0" borderId="0" applyFont="0" applyFill="0" applyBorder="0" applyAlignment="0" applyProtection="0"/>
    <xf numFmtId="0" fontId="5" fillId="0" borderId="0"/>
    <xf numFmtId="0" fontId="6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2" fillId="0" borderId="0"/>
    <xf numFmtId="167" fontId="2" fillId="0" borderId="0"/>
    <xf numFmtId="0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7" fillId="0" borderId="0" xfId="0" applyFont="1"/>
    <xf numFmtId="0" fontId="9" fillId="0" borderId="0" xfId="0" applyFont="1"/>
    <xf numFmtId="3" fontId="7" fillId="0" borderId="0" xfId="0" applyNumberFormat="1" applyFont="1"/>
    <xf numFmtId="164" fontId="7" fillId="0" borderId="0" xfId="0" applyNumberFormat="1" applyFont="1"/>
    <xf numFmtId="164" fontId="7" fillId="0" borderId="0" xfId="5" applyNumberFormat="1" applyFont="1"/>
    <xf numFmtId="165" fontId="7" fillId="0" borderId="0" xfId="0" applyNumberFormat="1" applyFont="1"/>
    <xf numFmtId="1" fontId="7" fillId="0" borderId="0" xfId="0" applyNumberFormat="1" applyFont="1"/>
    <xf numFmtId="0" fontId="9" fillId="0" borderId="0" xfId="0" applyFont="1" applyAlignment="1">
      <alignment horizontal="center"/>
    </xf>
    <xf numFmtId="0" fontId="12" fillId="0" borderId="0" xfId="0" applyFont="1"/>
    <xf numFmtId="0" fontId="2" fillId="0" borderId="0" xfId="8"/>
    <xf numFmtId="0" fontId="4" fillId="0" borderId="0" xfId="8" applyFont="1"/>
    <xf numFmtId="167" fontId="13" fillId="0" borderId="0" xfId="9" applyFont="1"/>
    <xf numFmtId="167" fontId="14" fillId="0" borderId="0" xfId="9" applyFont="1"/>
    <xf numFmtId="37" fontId="13" fillId="0" borderId="0" xfId="10" applyNumberFormat="1" applyFont="1" applyFill="1" applyBorder="1" applyAlignment="1">
      <alignment horizontal="right"/>
    </xf>
    <xf numFmtId="165" fontId="13" fillId="0" borderId="0" xfId="10" applyNumberFormat="1" applyFont="1"/>
    <xf numFmtId="167" fontId="14" fillId="0" borderId="0" xfId="9" applyFont="1" applyAlignment="1">
      <alignment horizontal="right"/>
    </xf>
    <xf numFmtId="165" fontId="13" fillId="0" borderId="1" xfId="10" applyNumberFormat="1" applyFont="1" applyFill="1" applyBorder="1" applyAlignment="1">
      <alignment horizontal="right"/>
    </xf>
    <xf numFmtId="167" fontId="14" fillId="0" borderId="1" xfId="9" applyFont="1" applyBorder="1"/>
    <xf numFmtId="165" fontId="13" fillId="0" borderId="0" xfId="10" applyNumberFormat="1" applyFont="1" applyFill="1" applyBorder="1" applyAlignment="1">
      <alignment horizontal="right"/>
    </xf>
    <xf numFmtId="167" fontId="14" fillId="0" borderId="2" xfId="9" applyFont="1" applyBorder="1" applyAlignment="1">
      <alignment horizontal="right"/>
    </xf>
    <xf numFmtId="167" fontId="14" fillId="0" borderId="2" xfId="9" applyFont="1" applyBorder="1"/>
    <xf numFmtId="9" fontId="13" fillId="0" borderId="0" xfId="6" applyFont="1" applyAlignment="1">
      <alignment horizontal="left"/>
    </xf>
    <xf numFmtId="167" fontId="15" fillId="0" borderId="0" xfId="7" applyNumberFormat="1" applyFont="1"/>
    <xf numFmtId="2" fontId="2" fillId="0" borderId="0" xfId="8" applyNumberFormat="1"/>
    <xf numFmtId="168" fontId="0" fillId="0" borderId="0" xfId="11" applyNumberFormat="1" applyFont="1"/>
    <xf numFmtId="169" fontId="2" fillId="0" borderId="0" xfId="8" applyNumberFormat="1" applyBorder="1" applyAlignment="1">
      <alignment horizontal="center"/>
    </xf>
    <xf numFmtId="0" fontId="8" fillId="0" borderId="0" xfId="11" applyNumberFormat="1" applyFont="1" applyFill="1" applyBorder="1" applyAlignment="1">
      <alignment horizontal="center"/>
    </xf>
    <xf numFmtId="44" fontId="0" fillId="0" borderId="0" xfId="11" applyFont="1" applyBorder="1" applyAlignment="1">
      <alignment horizontal="right"/>
    </xf>
    <xf numFmtId="170" fontId="0" fillId="0" borderId="0" xfId="12" applyNumberFormat="1" applyFont="1" applyBorder="1" applyAlignment="1">
      <alignment horizontal="right"/>
    </xf>
    <xf numFmtId="0" fontId="2" fillId="0" borderId="0" xfId="8" applyBorder="1" applyAlignment="1"/>
    <xf numFmtId="0" fontId="2" fillId="0" borderId="0" xfId="8" applyBorder="1" applyAlignment="1">
      <alignment horizontal="center"/>
    </xf>
    <xf numFmtId="0" fontId="8" fillId="0" borderId="0" xfId="8" applyFont="1" applyFill="1" applyBorder="1" applyAlignment="1"/>
    <xf numFmtId="0" fontId="8" fillId="0" borderId="0" xfId="8" applyFont="1" applyFill="1" applyBorder="1" applyAlignment="1">
      <alignment horizontal="center"/>
    </xf>
    <xf numFmtId="169" fontId="8" fillId="0" borderId="0" xfId="8" applyNumberFormat="1" applyFont="1" applyFill="1" applyBorder="1" applyAlignment="1">
      <alignment horizontal="center"/>
    </xf>
    <xf numFmtId="44" fontId="8" fillId="0" borderId="0" xfId="11" applyFont="1" applyFill="1" applyBorder="1" applyAlignment="1">
      <alignment horizontal="right"/>
    </xf>
    <xf numFmtId="170" fontId="8" fillId="0" borderId="0" xfId="12" applyNumberFormat="1" applyFont="1" applyFill="1" applyBorder="1" applyAlignment="1">
      <alignment horizontal="right"/>
    </xf>
    <xf numFmtId="0" fontId="2" fillId="0" borderId="0" xfId="8" applyNumberFormat="1" applyBorder="1" applyAlignment="1">
      <alignment horizontal="center"/>
    </xf>
    <xf numFmtId="0" fontId="2" fillId="0" borderId="0" xfId="8" applyBorder="1" applyAlignment="1">
      <alignment horizontal="left"/>
    </xf>
    <xf numFmtId="44" fontId="0" fillId="0" borderId="0" xfId="11" quotePrefix="1" applyFont="1" applyBorder="1" applyAlignment="1">
      <alignment horizontal="right"/>
    </xf>
    <xf numFmtId="0" fontId="4" fillId="0" borderId="0" xfId="8" applyFont="1" applyFill="1" applyBorder="1" applyAlignment="1"/>
    <xf numFmtId="0" fontId="4" fillId="0" borderId="1" xfId="8" applyFont="1" applyBorder="1" applyAlignment="1"/>
    <xf numFmtId="44" fontId="0" fillId="0" borderId="0" xfId="11" applyFont="1"/>
    <xf numFmtId="164" fontId="13" fillId="0" borderId="0" xfId="10" applyNumberFormat="1" applyFont="1"/>
    <xf numFmtId="0" fontId="2" fillId="0" borderId="0" xfId="8" quotePrefix="1"/>
    <xf numFmtId="6" fontId="2" fillId="0" borderId="0" xfId="8" applyNumberFormat="1"/>
    <xf numFmtId="8" fontId="2" fillId="0" borderId="0" xfId="8" applyNumberFormat="1"/>
    <xf numFmtId="0" fontId="2" fillId="2" borderId="0" xfId="8" applyFill="1"/>
    <xf numFmtId="165" fontId="2" fillId="3" borderId="0" xfId="13" applyNumberFormat="1" applyFill="1"/>
    <xf numFmtId="44" fontId="2" fillId="0" borderId="0" xfId="5" applyFont="1"/>
  </cellXfs>
  <cellStyles count="14">
    <cellStyle name="Comma 2" xfId="12" xr:uid="{00000000-0005-0000-0000-000000000000}"/>
    <cellStyle name="Currency" xfId="5" builtinId="4"/>
    <cellStyle name="Currency 2" xfId="2" xr:uid="{00000000-0005-0000-0000-000002000000}"/>
    <cellStyle name="Currency 2 2" xfId="11" xr:uid="{00000000-0005-0000-0000-000003000000}"/>
    <cellStyle name="Currency 2 3" xfId="13" xr:uid="{00000000-0005-0000-0000-000004000000}"/>
    <cellStyle name="Currency 3" xfId="10" xr:uid="{00000000-0005-0000-0000-000005000000}"/>
    <cellStyle name="Normal" xfId="0" builtinId="0"/>
    <cellStyle name="Normal 2" xfId="1" xr:uid="{00000000-0005-0000-0000-000007000000}"/>
    <cellStyle name="Normal 2 2" xfId="8" xr:uid="{00000000-0005-0000-0000-000008000000}"/>
    <cellStyle name="Normal 3" xfId="3" xr:uid="{00000000-0005-0000-0000-000009000000}"/>
    <cellStyle name="Normal 4" xfId="4" xr:uid="{00000000-0005-0000-0000-00000A000000}"/>
    <cellStyle name="Normal 4 2" xfId="9" xr:uid="{00000000-0005-0000-0000-00000B000000}"/>
    <cellStyle name="Percent" xfId="6" builtinId="5"/>
    <cellStyle name="Title" xfId="7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8"/>
  <sheetViews>
    <sheetView workbookViewId="0">
      <selection activeCell="E8" sqref="E8"/>
    </sheetView>
  </sheetViews>
  <sheetFormatPr defaultColWidth="8.88671875" defaultRowHeight="13.2" x14ac:dyDescent="0.25"/>
  <cols>
    <col min="1" max="1" width="15.44140625" style="1" customWidth="1"/>
    <col min="2" max="2" width="8.44140625" style="1" bestFit="1" customWidth="1"/>
    <col min="3" max="3" width="2.44140625" style="1" customWidth="1"/>
    <col min="4" max="4" width="16.109375" style="1" bestFit="1" customWidth="1"/>
    <col min="5" max="5" width="10.109375" style="1" bestFit="1" customWidth="1"/>
    <col min="6" max="6" width="9.44140625" style="1" customWidth="1"/>
    <col min="7" max="16384" width="8.88671875" style="1"/>
  </cols>
  <sheetData>
    <row r="1" spans="1:5" x14ac:dyDescent="0.25">
      <c r="A1" s="2" t="s">
        <v>9</v>
      </c>
    </row>
    <row r="3" spans="1:5" x14ac:dyDescent="0.25">
      <c r="A3" s="2" t="s">
        <v>8</v>
      </c>
      <c r="D3" s="2" t="s">
        <v>7</v>
      </c>
    </row>
    <row r="4" spans="1:5" x14ac:dyDescent="0.25">
      <c r="A4" s="8" t="s">
        <v>6</v>
      </c>
      <c r="B4" s="3">
        <v>20000</v>
      </c>
      <c r="D4" s="8" t="s">
        <v>5</v>
      </c>
      <c r="E4" s="3">
        <v>20000</v>
      </c>
    </row>
    <row r="5" spans="1:5" x14ac:dyDescent="0.25">
      <c r="A5" s="8" t="s">
        <v>4</v>
      </c>
      <c r="B5" s="1">
        <v>10</v>
      </c>
      <c r="D5" s="8" t="s">
        <v>3</v>
      </c>
      <c r="E5" s="1">
        <v>1.1138199999999999E-2</v>
      </c>
    </row>
    <row r="7" spans="1:5" x14ac:dyDescent="0.25">
      <c r="A7" s="8" t="s">
        <v>2</v>
      </c>
      <c r="B7" s="8" t="s">
        <v>1</v>
      </c>
      <c r="D7" s="8" t="s">
        <v>2</v>
      </c>
      <c r="E7" s="8" t="s">
        <v>1</v>
      </c>
    </row>
    <row r="8" spans="1:5" x14ac:dyDescent="0.25">
      <c r="A8" s="5">
        <v>80</v>
      </c>
      <c r="B8" s="6">
        <f>$B$4 - $B$5*A8</f>
        <v>19200</v>
      </c>
      <c r="D8" s="5">
        <v>70</v>
      </c>
      <c r="E8" s="4">
        <f t="shared" ref="E8:E14" si="0">$E$4*D8^-$E$5</f>
        <v>19075.631520345647</v>
      </c>
    </row>
    <row r="9" spans="1:5" x14ac:dyDescent="0.25">
      <c r="A9" s="5">
        <v>90</v>
      </c>
      <c r="B9" s="6">
        <f>$B$4 - $B$5*A9</f>
        <v>19100</v>
      </c>
      <c r="C9" s="7"/>
      <c r="D9" s="5">
        <v>80</v>
      </c>
      <c r="E9" s="4">
        <f t="shared" si="0"/>
        <v>19047.281433603661</v>
      </c>
    </row>
    <row r="10" spans="1:5" x14ac:dyDescent="0.25">
      <c r="A10" s="5">
        <v>100</v>
      </c>
      <c r="B10" s="6">
        <f>$B$4 - $B$5*A10</f>
        <v>19000</v>
      </c>
      <c r="D10" s="5">
        <v>90</v>
      </c>
      <c r="E10" s="4">
        <f t="shared" si="0"/>
        <v>19022.309859941804</v>
      </c>
    </row>
    <row r="11" spans="1:5" x14ac:dyDescent="0.25">
      <c r="A11" s="5">
        <v>110</v>
      </c>
      <c r="B11" s="6">
        <f>$B$4 - $B$5*A11</f>
        <v>18900</v>
      </c>
      <c r="D11" s="5">
        <v>100</v>
      </c>
      <c r="E11" s="4">
        <f t="shared" si="0"/>
        <v>18999.999768617581</v>
      </c>
    </row>
    <row r="12" spans="1:5" x14ac:dyDescent="0.25">
      <c r="A12" s="5">
        <v>120</v>
      </c>
      <c r="B12" s="6">
        <f>$B$4 - $B$5*A12</f>
        <v>18800</v>
      </c>
      <c r="D12" s="5">
        <v>110</v>
      </c>
      <c r="E12" s="4">
        <f t="shared" si="0"/>
        <v>18979.840378148834</v>
      </c>
    </row>
    <row r="13" spans="1:5" x14ac:dyDescent="0.25">
      <c r="B13" s="3"/>
      <c r="D13" s="5">
        <v>120</v>
      </c>
      <c r="E13" s="4">
        <f t="shared" si="0"/>
        <v>18961.454974131517</v>
      </c>
    </row>
    <row r="14" spans="1:5" x14ac:dyDescent="0.25">
      <c r="B14" s="3"/>
      <c r="D14" s="5">
        <v>130</v>
      </c>
      <c r="E14" s="4">
        <f t="shared" si="0"/>
        <v>18944.557769513722</v>
      </c>
    </row>
    <row r="15" spans="1:5" x14ac:dyDescent="0.25">
      <c r="B15" s="3"/>
    </row>
    <row r="16" spans="1:5" x14ac:dyDescent="0.25">
      <c r="A16" s="3"/>
    </row>
    <row r="17" spans="1:1" x14ac:dyDescent="0.25">
      <c r="A17" s="3"/>
    </row>
    <row r="18" spans="1:1" x14ac:dyDescent="0.25">
      <c r="A18" s="3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6"/>
  <sheetViews>
    <sheetView workbookViewId="0">
      <selection activeCell="R13" sqref="R13"/>
    </sheetView>
  </sheetViews>
  <sheetFormatPr defaultRowHeight="14.4" x14ac:dyDescent="0.3"/>
  <cols>
    <col min="2" max="14" width="6.109375" customWidth="1"/>
  </cols>
  <sheetData>
    <row r="1" spans="1:14" x14ac:dyDescent="0.3">
      <c r="A1" s="9" t="s">
        <v>11</v>
      </c>
    </row>
    <row r="2" spans="1:14" x14ac:dyDescent="0.3">
      <c r="A2" s="9"/>
    </row>
    <row r="3" spans="1:14" x14ac:dyDescent="0.3">
      <c r="A3" t="s">
        <v>10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</row>
    <row r="4" spans="1:14" x14ac:dyDescent="0.3">
      <c r="A4">
        <v>0</v>
      </c>
      <c r="B4">
        <f>$A4*B$3</f>
        <v>0</v>
      </c>
      <c r="C4">
        <f t="shared" ref="C4:N16" si="0">$A4*C$3</f>
        <v>0</v>
      </c>
      <c r="D4">
        <f t="shared" si="0"/>
        <v>0</v>
      </c>
      <c r="E4">
        <f t="shared" si="0"/>
        <v>0</v>
      </c>
      <c r="F4">
        <f t="shared" si="0"/>
        <v>0</v>
      </c>
      <c r="G4">
        <f t="shared" si="0"/>
        <v>0</v>
      </c>
      <c r="H4">
        <f t="shared" si="0"/>
        <v>0</v>
      </c>
      <c r="I4">
        <f t="shared" si="0"/>
        <v>0</v>
      </c>
      <c r="J4">
        <f t="shared" si="0"/>
        <v>0</v>
      </c>
      <c r="K4">
        <f t="shared" si="0"/>
        <v>0</v>
      </c>
      <c r="L4">
        <f t="shared" si="0"/>
        <v>0</v>
      </c>
      <c r="M4">
        <f t="shared" si="0"/>
        <v>0</v>
      </c>
      <c r="N4">
        <f t="shared" si="0"/>
        <v>0</v>
      </c>
    </row>
    <row r="5" spans="1:14" x14ac:dyDescent="0.3">
      <c r="A5">
        <v>1</v>
      </c>
      <c r="B5">
        <f t="shared" ref="B5:B16" si="1">$A5*B$3</f>
        <v>0</v>
      </c>
      <c r="C5">
        <f t="shared" si="0"/>
        <v>1</v>
      </c>
      <c r="D5">
        <f t="shared" si="0"/>
        <v>2</v>
      </c>
      <c r="E5">
        <f t="shared" si="0"/>
        <v>3</v>
      </c>
      <c r="F5">
        <f t="shared" si="0"/>
        <v>4</v>
      </c>
      <c r="G5">
        <f t="shared" si="0"/>
        <v>5</v>
      </c>
      <c r="H5">
        <f t="shared" si="0"/>
        <v>6</v>
      </c>
      <c r="I5">
        <f t="shared" si="0"/>
        <v>7</v>
      </c>
      <c r="J5">
        <f t="shared" si="0"/>
        <v>8</v>
      </c>
      <c r="K5">
        <f t="shared" si="0"/>
        <v>9</v>
      </c>
      <c r="L5">
        <f t="shared" si="0"/>
        <v>10</v>
      </c>
      <c r="M5">
        <f t="shared" si="0"/>
        <v>11</v>
      </c>
      <c r="N5">
        <f t="shared" si="0"/>
        <v>12</v>
      </c>
    </row>
    <row r="6" spans="1:14" x14ac:dyDescent="0.3">
      <c r="A6">
        <v>2</v>
      </c>
      <c r="B6">
        <f t="shared" si="1"/>
        <v>0</v>
      </c>
      <c r="C6">
        <f t="shared" si="0"/>
        <v>2</v>
      </c>
      <c r="D6">
        <f t="shared" si="0"/>
        <v>4</v>
      </c>
      <c r="E6">
        <f t="shared" si="0"/>
        <v>6</v>
      </c>
      <c r="F6">
        <f t="shared" si="0"/>
        <v>8</v>
      </c>
      <c r="G6">
        <f t="shared" si="0"/>
        <v>10</v>
      </c>
      <c r="H6">
        <f t="shared" si="0"/>
        <v>12</v>
      </c>
      <c r="I6">
        <f t="shared" si="0"/>
        <v>14</v>
      </c>
      <c r="J6">
        <f t="shared" si="0"/>
        <v>16</v>
      </c>
      <c r="K6">
        <f t="shared" si="0"/>
        <v>18</v>
      </c>
      <c r="L6">
        <f t="shared" si="0"/>
        <v>20</v>
      </c>
      <c r="M6">
        <f t="shared" si="0"/>
        <v>22</v>
      </c>
      <c r="N6">
        <f t="shared" si="0"/>
        <v>24</v>
      </c>
    </row>
    <row r="7" spans="1:14" x14ac:dyDescent="0.3">
      <c r="A7">
        <v>3</v>
      </c>
      <c r="B7">
        <f t="shared" si="1"/>
        <v>0</v>
      </c>
      <c r="C7">
        <f t="shared" si="0"/>
        <v>3</v>
      </c>
      <c r="D7">
        <f t="shared" si="0"/>
        <v>6</v>
      </c>
      <c r="E7">
        <f t="shared" si="0"/>
        <v>9</v>
      </c>
      <c r="F7">
        <f t="shared" si="0"/>
        <v>12</v>
      </c>
      <c r="G7">
        <f t="shared" si="0"/>
        <v>15</v>
      </c>
      <c r="H7">
        <f t="shared" si="0"/>
        <v>18</v>
      </c>
      <c r="I7">
        <f t="shared" si="0"/>
        <v>21</v>
      </c>
      <c r="J7">
        <f t="shared" si="0"/>
        <v>24</v>
      </c>
      <c r="K7">
        <f t="shared" si="0"/>
        <v>27</v>
      </c>
      <c r="L7">
        <f t="shared" si="0"/>
        <v>30</v>
      </c>
      <c r="M7">
        <f t="shared" si="0"/>
        <v>33</v>
      </c>
      <c r="N7">
        <f t="shared" si="0"/>
        <v>36</v>
      </c>
    </row>
    <row r="8" spans="1:14" x14ac:dyDescent="0.3">
      <c r="A8">
        <v>4</v>
      </c>
      <c r="B8">
        <f t="shared" si="1"/>
        <v>0</v>
      </c>
      <c r="C8">
        <f t="shared" si="0"/>
        <v>4</v>
      </c>
      <c r="D8">
        <f t="shared" si="0"/>
        <v>8</v>
      </c>
      <c r="E8">
        <f t="shared" si="0"/>
        <v>12</v>
      </c>
      <c r="F8">
        <f t="shared" si="0"/>
        <v>16</v>
      </c>
      <c r="G8">
        <f t="shared" si="0"/>
        <v>20</v>
      </c>
      <c r="H8">
        <f t="shared" si="0"/>
        <v>24</v>
      </c>
      <c r="I8">
        <f t="shared" si="0"/>
        <v>28</v>
      </c>
      <c r="J8">
        <f t="shared" si="0"/>
        <v>32</v>
      </c>
      <c r="K8">
        <f t="shared" si="0"/>
        <v>36</v>
      </c>
      <c r="L8">
        <f t="shared" si="0"/>
        <v>40</v>
      </c>
      <c r="M8">
        <f t="shared" si="0"/>
        <v>44</v>
      </c>
      <c r="N8">
        <f t="shared" si="0"/>
        <v>48</v>
      </c>
    </row>
    <row r="9" spans="1:14" x14ac:dyDescent="0.3">
      <c r="A9">
        <v>5</v>
      </c>
      <c r="B9">
        <f t="shared" si="1"/>
        <v>0</v>
      </c>
      <c r="C9">
        <f t="shared" si="0"/>
        <v>5</v>
      </c>
      <c r="D9">
        <f t="shared" si="0"/>
        <v>10</v>
      </c>
      <c r="E9">
        <f t="shared" si="0"/>
        <v>15</v>
      </c>
      <c r="F9">
        <f t="shared" si="0"/>
        <v>20</v>
      </c>
      <c r="G9">
        <f t="shared" si="0"/>
        <v>25</v>
      </c>
      <c r="H9">
        <f t="shared" si="0"/>
        <v>30</v>
      </c>
      <c r="I9">
        <f t="shared" si="0"/>
        <v>35</v>
      </c>
      <c r="J9">
        <f t="shared" si="0"/>
        <v>40</v>
      </c>
      <c r="K9">
        <f t="shared" si="0"/>
        <v>45</v>
      </c>
      <c r="L9">
        <f t="shared" si="0"/>
        <v>50</v>
      </c>
      <c r="M9">
        <f t="shared" si="0"/>
        <v>55</v>
      </c>
      <c r="N9">
        <f t="shared" si="0"/>
        <v>60</v>
      </c>
    </row>
    <row r="10" spans="1:14" x14ac:dyDescent="0.3">
      <c r="A10">
        <v>6</v>
      </c>
      <c r="B10">
        <f t="shared" si="1"/>
        <v>0</v>
      </c>
      <c r="C10">
        <f t="shared" si="0"/>
        <v>6</v>
      </c>
      <c r="D10">
        <f t="shared" si="0"/>
        <v>12</v>
      </c>
      <c r="E10">
        <f t="shared" si="0"/>
        <v>18</v>
      </c>
      <c r="F10">
        <f t="shared" si="0"/>
        <v>24</v>
      </c>
      <c r="G10">
        <f t="shared" si="0"/>
        <v>30</v>
      </c>
      <c r="H10">
        <f t="shared" si="0"/>
        <v>36</v>
      </c>
      <c r="I10">
        <f t="shared" si="0"/>
        <v>42</v>
      </c>
      <c r="J10">
        <f t="shared" si="0"/>
        <v>48</v>
      </c>
      <c r="K10">
        <f t="shared" si="0"/>
        <v>54</v>
      </c>
      <c r="L10">
        <f t="shared" si="0"/>
        <v>60</v>
      </c>
      <c r="M10">
        <f t="shared" si="0"/>
        <v>66</v>
      </c>
      <c r="N10">
        <f t="shared" si="0"/>
        <v>72</v>
      </c>
    </row>
    <row r="11" spans="1:14" x14ac:dyDescent="0.3">
      <c r="A11">
        <v>7</v>
      </c>
      <c r="B11">
        <f t="shared" si="1"/>
        <v>0</v>
      </c>
      <c r="C11">
        <f t="shared" si="0"/>
        <v>7</v>
      </c>
      <c r="D11">
        <f t="shared" si="0"/>
        <v>14</v>
      </c>
      <c r="E11">
        <f t="shared" si="0"/>
        <v>21</v>
      </c>
      <c r="F11">
        <f t="shared" si="0"/>
        <v>28</v>
      </c>
      <c r="G11">
        <f t="shared" si="0"/>
        <v>35</v>
      </c>
      <c r="H11">
        <f t="shared" si="0"/>
        <v>42</v>
      </c>
      <c r="I11">
        <f t="shared" si="0"/>
        <v>49</v>
      </c>
      <c r="J11">
        <f t="shared" si="0"/>
        <v>56</v>
      </c>
      <c r="K11">
        <f t="shared" si="0"/>
        <v>63</v>
      </c>
      <c r="L11">
        <f t="shared" si="0"/>
        <v>70</v>
      </c>
      <c r="M11">
        <f t="shared" si="0"/>
        <v>77</v>
      </c>
      <c r="N11">
        <f t="shared" si="0"/>
        <v>84</v>
      </c>
    </row>
    <row r="12" spans="1:14" x14ac:dyDescent="0.3">
      <c r="A12">
        <v>8</v>
      </c>
      <c r="B12">
        <f t="shared" si="1"/>
        <v>0</v>
      </c>
      <c r="C12">
        <f t="shared" si="0"/>
        <v>8</v>
      </c>
      <c r="D12">
        <f t="shared" si="0"/>
        <v>16</v>
      </c>
      <c r="E12">
        <f t="shared" si="0"/>
        <v>24</v>
      </c>
      <c r="F12">
        <f t="shared" si="0"/>
        <v>32</v>
      </c>
      <c r="G12">
        <f t="shared" si="0"/>
        <v>40</v>
      </c>
      <c r="H12">
        <f t="shared" si="0"/>
        <v>48</v>
      </c>
      <c r="I12">
        <f t="shared" si="0"/>
        <v>56</v>
      </c>
      <c r="J12">
        <f t="shared" si="0"/>
        <v>64</v>
      </c>
      <c r="K12">
        <f t="shared" si="0"/>
        <v>72</v>
      </c>
      <c r="L12">
        <f t="shared" si="0"/>
        <v>80</v>
      </c>
      <c r="M12">
        <f t="shared" si="0"/>
        <v>88</v>
      </c>
      <c r="N12">
        <f t="shared" si="0"/>
        <v>96</v>
      </c>
    </row>
    <row r="13" spans="1:14" x14ac:dyDescent="0.3">
      <c r="A13">
        <v>9</v>
      </c>
      <c r="B13">
        <f t="shared" si="1"/>
        <v>0</v>
      </c>
      <c r="C13">
        <f t="shared" si="0"/>
        <v>9</v>
      </c>
      <c r="D13">
        <f t="shared" si="0"/>
        <v>18</v>
      </c>
      <c r="E13">
        <f t="shared" si="0"/>
        <v>27</v>
      </c>
      <c r="F13">
        <f t="shared" si="0"/>
        <v>36</v>
      </c>
      <c r="G13">
        <f t="shared" si="0"/>
        <v>45</v>
      </c>
      <c r="H13">
        <f t="shared" si="0"/>
        <v>54</v>
      </c>
      <c r="I13">
        <f t="shared" si="0"/>
        <v>63</v>
      </c>
      <c r="J13">
        <f t="shared" si="0"/>
        <v>72</v>
      </c>
      <c r="K13">
        <f t="shared" si="0"/>
        <v>81</v>
      </c>
      <c r="L13">
        <f t="shared" si="0"/>
        <v>90</v>
      </c>
      <c r="M13">
        <f t="shared" si="0"/>
        <v>99</v>
      </c>
      <c r="N13">
        <f t="shared" si="0"/>
        <v>108</v>
      </c>
    </row>
    <row r="14" spans="1:14" x14ac:dyDescent="0.3">
      <c r="A14">
        <v>10</v>
      </c>
      <c r="B14">
        <f t="shared" si="1"/>
        <v>0</v>
      </c>
      <c r="C14">
        <f t="shared" si="0"/>
        <v>10</v>
      </c>
      <c r="D14">
        <f t="shared" si="0"/>
        <v>20</v>
      </c>
      <c r="E14">
        <f t="shared" si="0"/>
        <v>30</v>
      </c>
      <c r="F14">
        <f t="shared" si="0"/>
        <v>40</v>
      </c>
      <c r="G14">
        <f t="shared" si="0"/>
        <v>50</v>
      </c>
      <c r="H14">
        <f t="shared" si="0"/>
        <v>60</v>
      </c>
      <c r="I14">
        <f t="shared" si="0"/>
        <v>70</v>
      </c>
      <c r="J14">
        <f t="shared" si="0"/>
        <v>80</v>
      </c>
      <c r="K14">
        <f t="shared" si="0"/>
        <v>90</v>
      </c>
      <c r="L14">
        <f t="shared" si="0"/>
        <v>100</v>
      </c>
      <c r="M14">
        <f t="shared" si="0"/>
        <v>110</v>
      </c>
      <c r="N14">
        <f t="shared" si="0"/>
        <v>120</v>
      </c>
    </row>
    <row r="15" spans="1:14" x14ac:dyDescent="0.3">
      <c r="A15">
        <v>11</v>
      </c>
      <c r="B15">
        <f t="shared" si="1"/>
        <v>0</v>
      </c>
      <c r="C15">
        <f t="shared" si="0"/>
        <v>11</v>
      </c>
      <c r="D15">
        <f t="shared" si="0"/>
        <v>22</v>
      </c>
      <c r="E15">
        <f t="shared" si="0"/>
        <v>33</v>
      </c>
      <c r="F15">
        <f t="shared" si="0"/>
        <v>44</v>
      </c>
      <c r="G15">
        <f t="shared" si="0"/>
        <v>55</v>
      </c>
      <c r="H15">
        <f t="shared" si="0"/>
        <v>66</v>
      </c>
      <c r="I15">
        <f t="shared" si="0"/>
        <v>77</v>
      </c>
      <c r="J15">
        <f t="shared" si="0"/>
        <v>88</v>
      </c>
      <c r="K15">
        <f t="shared" si="0"/>
        <v>99</v>
      </c>
      <c r="L15">
        <f t="shared" si="0"/>
        <v>110</v>
      </c>
      <c r="M15">
        <f t="shared" si="0"/>
        <v>121</v>
      </c>
      <c r="N15">
        <f t="shared" si="0"/>
        <v>132</v>
      </c>
    </row>
    <row r="16" spans="1:14" x14ac:dyDescent="0.3">
      <c r="A16">
        <v>12</v>
      </c>
      <c r="B16">
        <f t="shared" si="1"/>
        <v>0</v>
      </c>
      <c r="C16">
        <f t="shared" si="0"/>
        <v>12</v>
      </c>
      <c r="D16">
        <f t="shared" si="0"/>
        <v>24</v>
      </c>
      <c r="E16">
        <f t="shared" si="0"/>
        <v>36</v>
      </c>
      <c r="F16">
        <f t="shared" si="0"/>
        <v>48</v>
      </c>
      <c r="G16">
        <f t="shared" si="0"/>
        <v>60</v>
      </c>
      <c r="H16">
        <f t="shared" si="0"/>
        <v>72</v>
      </c>
      <c r="I16">
        <f t="shared" si="0"/>
        <v>84</v>
      </c>
      <c r="J16">
        <f t="shared" si="0"/>
        <v>96</v>
      </c>
      <c r="K16">
        <f t="shared" si="0"/>
        <v>108</v>
      </c>
      <c r="L16">
        <f t="shared" si="0"/>
        <v>120</v>
      </c>
      <c r="M16">
        <f t="shared" si="0"/>
        <v>132</v>
      </c>
      <c r="N16">
        <f t="shared" si="0"/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5"/>
  <sheetViews>
    <sheetView workbookViewId="0">
      <selection activeCell="C14" sqref="C14"/>
    </sheetView>
  </sheetViews>
  <sheetFormatPr defaultColWidth="9.109375" defaultRowHeight="15.6" x14ac:dyDescent="0.3"/>
  <cols>
    <col min="1" max="1" width="9.109375" style="12"/>
    <col min="2" max="2" width="19.5546875" style="13" customWidth="1"/>
    <col min="3" max="3" width="11" style="12" bestFit="1" customWidth="1"/>
    <col min="4" max="5" width="10.6640625" style="12" customWidth="1"/>
    <col min="6" max="16384" width="9.109375" style="12"/>
  </cols>
  <sheetData>
    <row r="1" spans="1:6" x14ac:dyDescent="0.3">
      <c r="A1" s="23" t="s">
        <v>25</v>
      </c>
    </row>
    <row r="3" spans="1:6" x14ac:dyDescent="0.3">
      <c r="B3" s="13" t="s">
        <v>24</v>
      </c>
      <c r="C3" s="22">
        <v>0.03</v>
      </c>
    </row>
    <row r="4" spans="1:6" ht="16.2" thickBot="1" x14ac:dyDescent="0.35"/>
    <row r="5" spans="1:6" s="13" customFormat="1" ht="16.2" thickTop="1" x14ac:dyDescent="0.3">
      <c r="B5" s="21" t="s">
        <v>23</v>
      </c>
      <c r="C5" s="20" t="s">
        <v>22</v>
      </c>
      <c r="D5" s="20" t="s">
        <v>21</v>
      </c>
      <c r="E5" s="20" t="s">
        <v>20</v>
      </c>
    </row>
    <row r="6" spans="1:6" x14ac:dyDescent="0.3">
      <c r="B6" s="13" t="s">
        <v>19</v>
      </c>
      <c r="C6" s="19">
        <v>4600</v>
      </c>
      <c r="D6" s="19">
        <v>4200</v>
      </c>
      <c r="E6" s="19">
        <v>5200</v>
      </c>
    </row>
    <row r="7" spans="1:6" x14ac:dyDescent="0.3">
      <c r="B7" s="13" t="s">
        <v>18</v>
      </c>
      <c r="C7" s="19">
        <v>2100</v>
      </c>
      <c r="D7" s="19">
        <v>2100</v>
      </c>
      <c r="E7" s="19">
        <v>2100</v>
      </c>
      <c r="F7" s="14"/>
    </row>
    <row r="8" spans="1:6" x14ac:dyDescent="0.3">
      <c r="B8" s="13" t="s">
        <v>17</v>
      </c>
      <c r="C8" s="19">
        <v>1300</v>
      </c>
      <c r="D8" s="19">
        <v>1200</v>
      </c>
      <c r="E8" s="19">
        <v>1400</v>
      </c>
    </row>
    <row r="9" spans="1:6" x14ac:dyDescent="0.3">
      <c r="B9" s="13" t="s">
        <v>16</v>
      </c>
      <c r="C9" s="19">
        <v>16000</v>
      </c>
      <c r="D9" s="19">
        <v>16000</v>
      </c>
      <c r="E9" s="19">
        <v>16500</v>
      </c>
    </row>
    <row r="10" spans="1:6" ht="16.2" thickBot="1" x14ac:dyDescent="0.35">
      <c r="B10" s="18" t="s">
        <v>15</v>
      </c>
      <c r="C10" s="17">
        <v>500</v>
      </c>
      <c r="D10" s="17">
        <v>600</v>
      </c>
      <c r="E10" s="17">
        <v>600</v>
      </c>
    </row>
    <row r="11" spans="1:6" ht="16.2" thickTop="1" x14ac:dyDescent="0.3">
      <c r="B11" s="13" t="s">
        <v>14</v>
      </c>
      <c r="C11" s="15">
        <f>SUM(C6:C10)</f>
        <v>24500</v>
      </c>
      <c r="D11" s="15">
        <f>SUM(D6:D10)</f>
        <v>24100</v>
      </c>
      <c r="E11" s="15">
        <f>SUM(E6:E10)</f>
        <v>25800</v>
      </c>
    </row>
    <row r="12" spans="1:6" x14ac:dyDescent="0.3">
      <c r="C12" s="15"/>
      <c r="D12" s="15"/>
      <c r="E12" s="15"/>
    </row>
    <row r="13" spans="1:6" x14ac:dyDescent="0.3">
      <c r="B13" s="16" t="s">
        <v>13</v>
      </c>
      <c r="C13" s="15">
        <f t="array" ref="C13:E13">C11:E11*(1+C3)</f>
        <v>25235</v>
      </c>
      <c r="D13" s="15">
        <v>24823</v>
      </c>
      <c r="E13" s="15">
        <v>26574</v>
      </c>
    </row>
    <row r="14" spans="1:6" x14ac:dyDescent="0.3">
      <c r="B14" s="16" t="s">
        <v>12</v>
      </c>
      <c r="C14" s="43">
        <f t="array" ref="C14">SUM(C13:E13)*(1+C3)</f>
        <v>78930.960000000006</v>
      </c>
    </row>
    <row r="15" spans="1:6" x14ac:dyDescent="0.3">
      <c r="C15" s="14"/>
    </row>
  </sheetData>
  <printOptions gridLines="1" gridLinesSet="0"/>
  <pageMargins left="0.75" right="0.75" top="1" bottom="1" header="0.5" footer="0.5"/>
  <pageSetup orientation="portrait" horizontalDpi="200" verticalDpi="200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07"/>
  <sheetViews>
    <sheetView tabSelected="1" topLeftCell="A85" workbookViewId="0">
      <selection activeCell="B105" sqref="B105"/>
    </sheetView>
  </sheetViews>
  <sheetFormatPr defaultColWidth="8.88671875" defaultRowHeight="13.2" x14ac:dyDescent="0.25"/>
  <cols>
    <col min="1" max="1" width="48.109375" style="10" bestFit="1" customWidth="1"/>
    <col min="2" max="2" width="11.33203125" style="10" bestFit="1" customWidth="1"/>
    <col min="3" max="3" width="8.6640625" style="10" bestFit="1" customWidth="1"/>
    <col min="4" max="4" width="18.44140625" style="10" bestFit="1" customWidth="1"/>
    <col min="5" max="5" width="9.44140625" style="10" bestFit="1" customWidth="1"/>
    <col min="6" max="6" width="8.6640625" style="10" bestFit="1" customWidth="1"/>
    <col min="7" max="7" width="14.33203125" style="10" bestFit="1" customWidth="1"/>
    <col min="8" max="8" width="19.109375" style="10" bestFit="1" customWidth="1"/>
    <col min="9" max="9" width="11.109375" style="10" bestFit="1" customWidth="1"/>
    <col min="10" max="10" width="12" style="10" bestFit="1" customWidth="1"/>
    <col min="11" max="11" width="10.33203125" style="10" bestFit="1" customWidth="1"/>
    <col min="12" max="12" width="8.88671875" style="10"/>
    <col min="13" max="13" width="12.33203125" style="10" bestFit="1" customWidth="1"/>
    <col min="14" max="14" width="48.88671875" style="10" bestFit="1" customWidth="1"/>
    <col min="15" max="15" width="12.44140625" style="10" bestFit="1" customWidth="1"/>
    <col min="16" max="16384" width="8.88671875" style="10"/>
  </cols>
  <sheetData>
    <row r="1" spans="1:15" ht="12" customHeight="1" x14ac:dyDescent="0.3">
      <c r="A1" s="11" t="s">
        <v>150</v>
      </c>
      <c r="M1" s="42"/>
    </row>
    <row r="3" spans="1:15" ht="13.8" thickBot="1" x14ac:dyDescent="0.3">
      <c r="A3" s="41" t="s">
        <v>0</v>
      </c>
      <c r="B3" s="41" t="s">
        <v>149</v>
      </c>
      <c r="C3" s="41" t="s">
        <v>148</v>
      </c>
      <c r="D3" s="41" t="s">
        <v>147</v>
      </c>
      <c r="E3" s="41" t="s">
        <v>146</v>
      </c>
      <c r="F3" s="41" t="s">
        <v>145</v>
      </c>
      <c r="G3" s="41" t="s">
        <v>144</v>
      </c>
      <c r="H3" s="41" t="s">
        <v>143</v>
      </c>
      <c r="I3" s="41" t="s">
        <v>142</v>
      </c>
      <c r="J3" s="41" t="s">
        <v>141</v>
      </c>
      <c r="K3" s="40" t="s">
        <v>151</v>
      </c>
      <c r="L3" s="40" t="s">
        <v>152</v>
      </c>
    </row>
    <row r="4" spans="1:15" ht="13.8" thickTop="1" x14ac:dyDescent="0.25">
      <c r="A4" s="32" t="s">
        <v>54</v>
      </c>
      <c r="B4" s="10" t="s">
        <v>140</v>
      </c>
      <c r="C4" s="33">
        <v>1122</v>
      </c>
      <c r="D4" s="32" t="s">
        <v>52</v>
      </c>
      <c r="E4" s="35">
        <v>4.25</v>
      </c>
      <c r="F4" s="36">
        <v>19500</v>
      </c>
      <c r="G4" s="35">
        <f t="shared" ref="G4:G35" si="0">E4*F4</f>
        <v>82875</v>
      </c>
      <c r="H4" s="27">
        <v>30</v>
      </c>
      <c r="I4" s="34">
        <v>40760</v>
      </c>
      <c r="J4" s="34">
        <v>40768</v>
      </c>
      <c r="K4" s="10" t="str">
        <f>IF(F4&gt;=10000,"Large","Small")</f>
        <v>Large</v>
      </c>
      <c r="L4" s="10" t="str">
        <f>IF(AND(K4="Large",G4&gt;=25000),"Critical","")</f>
        <v>Critical</v>
      </c>
    </row>
    <row r="5" spans="1:15" ht="14.4" x14ac:dyDescent="0.3">
      <c r="A5" s="30" t="s">
        <v>45</v>
      </c>
      <c r="B5" s="10" t="s">
        <v>139</v>
      </c>
      <c r="C5" s="33">
        <v>1243</v>
      </c>
      <c r="D5" s="32" t="s">
        <v>52</v>
      </c>
      <c r="E5" s="28">
        <v>4.25</v>
      </c>
      <c r="F5" s="29">
        <v>10000</v>
      </c>
      <c r="G5" s="35">
        <f t="shared" si="0"/>
        <v>42500</v>
      </c>
      <c r="H5" s="27">
        <v>30</v>
      </c>
      <c r="I5" s="26">
        <v>40763</v>
      </c>
      <c r="J5" s="26">
        <v>40769</v>
      </c>
      <c r="K5" s="10" t="str">
        <f t="shared" ref="K5:K68" si="1">IF(F5&gt;=10000,"Large","Small")</f>
        <v>Large</v>
      </c>
      <c r="L5" s="10" t="str">
        <f t="shared" ref="L5:L68" si="2">IF(AND(K5="Large",G5&gt;=25000),"Critical","")</f>
        <v>Critical</v>
      </c>
      <c r="N5" s="10" t="s">
        <v>158</v>
      </c>
      <c r="O5" s="49">
        <f>SUMIF(D:D,"Airframe fasteners",G:G)</f>
        <v>839550</v>
      </c>
    </row>
    <row r="6" spans="1:15" ht="14.4" x14ac:dyDescent="0.3">
      <c r="A6" s="30" t="s">
        <v>33</v>
      </c>
      <c r="B6" s="10" t="s">
        <v>138</v>
      </c>
      <c r="C6" s="31">
        <v>5462</v>
      </c>
      <c r="D6" s="30" t="s">
        <v>57</v>
      </c>
      <c r="E6" s="28">
        <v>1.05</v>
      </c>
      <c r="F6" s="29">
        <v>23000</v>
      </c>
      <c r="G6" s="28">
        <f t="shared" si="0"/>
        <v>24150</v>
      </c>
      <c r="H6" s="27">
        <v>30</v>
      </c>
      <c r="I6" s="26">
        <v>40765</v>
      </c>
      <c r="J6" s="26">
        <v>40770</v>
      </c>
      <c r="K6" s="10" t="str">
        <f t="shared" si="1"/>
        <v>Large</v>
      </c>
      <c r="L6" s="10" t="str">
        <f t="shared" si="2"/>
        <v/>
      </c>
      <c r="N6" s="10" t="s">
        <v>158</v>
      </c>
      <c r="O6" s="49">
        <f>SUMIFS(G:G,D:D,"Airframe fasteners")</f>
        <v>839550</v>
      </c>
    </row>
    <row r="7" spans="1:15" ht="14.4" x14ac:dyDescent="0.3">
      <c r="A7" s="30" t="s">
        <v>33</v>
      </c>
      <c r="B7" s="10" t="s">
        <v>137</v>
      </c>
      <c r="C7" s="31">
        <v>5462</v>
      </c>
      <c r="D7" s="30" t="s">
        <v>57</v>
      </c>
      <c r="E7" s="28">
        <v>1.05</v>
      </c>
      <c r="F7" s="29">
        <v>21500</v>
      </c>
      <c r="G7" s="28">
        <f t="shared" si="0"/>
        <v>22575</v>
      </c>
      <c r="H7" s="27">
        <v>30</v>
      </c>
      <c r="I7" s="26">
        <v>40770</v>
      </c>
      <c r="J7" s="26">
        <v>40777</v>
      </c>
      <c r="K7" s="10" t="str">
        <f t="shared" si="1"/>
        <v>Large</v>
      </c>
      <c r="L7" s="10" t="str">
        <f t="shared" si="2"/>
        <v/>
      </c>
      <c r="N7" s="10" t="s">
        <v>159</v>
      </c>
      <c r="O7" s="49">
        <f>AVERAGEIFS(F:F,D:D,"Airframe fasteners",A:A,"Alum Sheeting")</f>
        <v>9833.3333333333339</v>
      </c>
    </row>
    <row r="8" spans="1:15" ht="14.4" x14ac:dyDescent="0.3">
      <c r="A8" s="30" t="s">
        <v>31</v>
      </c>
      <c r="B8" s="10" t="s">
        <v>136</v>
      </c>
      <c r="C8" s="31">
        <v>5319</v>
      </c>
      <c r="D8" s="30" t="s">
        <v>57</v>
      </c>
      <c r="E8" s="28">
        <v>1.1000000000000001</v>
      </c>
      <c r="F8" s="29">
        <v>17500</v>
      </c>
      <c r="G8" s="28">
        <f t="shared" si="0"/>
        <v>19250</v>
      </c>
      <c r="H8" s="27">
        <v>30</v>
      </c>
      <c r="I8" s="26">
        <v>40775</v>
      </c>
      <c r="J8" s="26">
        <v>40786</v>
      </c>
      <c r="K8" s="10" t="str">
        <f t="shared" si="1"/>
        <v>Large</v>
      </c>
      <c r="L8" s="10" t="str">
        <f t="shared" si="2"/>
        <v/>
      </c>
      <c r="N8" s="10" t="s">
        <v>160</v>
      </c>
      <c r="O8" s="10">
        <f>COUNTIFS(G:G,"&gt;50000")</f>
        <v>18</v>
      </c>
    </row>
    <row r="9" spans="1:15" ht="14.4" x14ac:dyDescent="0.3">
      <c r="A9" s="30" t="s">
        <v>33</v>
      </c>
      <c r="B9" s="10" t="s">
        <v>135</v>
      </c>
      <c r="C9" s="31">
        <v>5462</v>
      </c>
      <c r="D9" s="30" t="s">
        <v>57</v>
      </c>
      <c r="E9" s="28">
        <v>1.05</v>
      </c>
      <c r="F9" s="29">
        <v>22500</v>
      </c>
      <c r="G9" s="28">
        <f t="shared" si="0"/>
        <v>23625</v>
      </c>
      <c r="H9" s="27">
        <v>30</v>
      </c>
      <c r="I9" s="26">
        <v>40775</v>
      </c>
      <c r="J9" s="26">
        <v>40781</v>
      </c>
      <c r="K9" s="10" t="str">
        <f t="shared" si="1"/>
        <v>Large</v>
      </c>
      <c r="L9" s="10" t="str">
        <f t="shared" si="2"/>
        <v/>
      </c>
      <c r="N9" s="10" t="s">
        <v>161</v>
      </c>
      <c r="O9" s="10">
        <f t="array" ref="O9">MEDIAN(IF(K:K="Small",G:G,""))</f>
        <v>8501.25</v>
      </c>
    </row>
    <row r="10" spans="1:15" ht="14.4" x14ac:dyDescent="0.3">
      <c r="A10" s="30" t="s">
        <v>31</v>
      </c>
      <c r="B10" s="10" t="s">
        <v>134</v>
      </c>
      <c r="C10" s="33">
        <v>4312</v>
      </c>
      <c r="D10" s="32" t="s">
        <v>67</v>
      </c>
      <c r="E10" s="28">
        <v>3.75</v>
      </c>
      <c r="F10" s="29">
        <v>4250</v>
      </c>
      <c r="G10" s="28">
        <f t="shared" si="0"/>
        <v>15937.5</v>
      </c>
      <c r="H10" s="27">
        <v>30</v>
      </c>
      <c r="I10" s="26">
        <v>40780</v>
      </c>
      <c r="J10" s="26">
        <v>40787</v>
      </c>
      <c r="K10" s="10" t="str">
        <f t="shared" si="1"/>
        <v>Small</v>
      </c>
      <c r="L10" s="10" t="str">
        <f t="shared" si="2"/>
        <v/>
      </c>
    </row>
    <row r="11" spans="1:15" ht="14.4" x14ac:dyDescent="0.3">
      <c r="A11" s="38" t="s">
        <v>59</v>
      </c>
      <c r="B11" s="10" t="s">
        <v>133</v>
      </c>
      <c r="C11" s="31">
        <v>7258</v>
      </c>
      <c r="D11" s="30" t="s">
        <v>34</v>
      </c>
      <c r="E11" s="28">
        <v>90</v>
      </c>
      <c r="F11" s="29">
        <v>100</v>
      </c>
      <c r="G11" s="28">
        <f t="shared" si="0"/>
        <v>9000</v>
      </c>
      <c r="H11" s="37">
        <v>45</v>
      </c>
      <c r="I11" s="26">
        <v>40780</v>
      </c>
      <c r="J11" s="26">
        <v>40783</v>
      </c>
      <c r="K11" s="10" t="str">
        <f t="shared" si="1"/>
        <v>Small</v>
      </c>
      <c r="L11" s="10" t="str">
        <f t="shared" si="2"/>
        <v/>
      </c>
    </row>
    <row r="12" spans="1:15" x14ac:dyDescent="0.25">
      <c r="A12" s="32" t="s">
        <v>33</v>
      </c>
      <c r="B12" s="10" t="s">
        <v>132</v>
      </c>
      <c r="C12" s="33">
        <v>6321</v>
      </c>
      <c r="D12" s="32" t="s">
        <v>46</v>
      </c>
      <c r="E12" s="35">
        <v>2.4500000000000002</v>
      </c>
      <c r="F12" s="36">
        <v>1300</v>
      </c>
      <c r="G12" s="35">
        <f t="shared" si="0"/>
        <v>3185.0000000000005</v>
      </c>
      <c r="H12" s="27">
        <v>30</v>
      </c>
      <c r="I12" s="34">
        <v>40780</v>
      </c>
      <c r="J12" s="34">
        <v>40790</v>
      </c>
      <c r="K12" s="10" t="str">
        <f t="shared" si="1"/>
        <v>Small</v>
      </c>
      <c r="L12" s="10" t="str">
        <f t="shared" si="2"/>
        <v/>
      </c>
    </row>
    <row r="13" spans="1:15" ht="14.4" x14ac:dyDescent="0.3">
      <c r="A13" s="30" t="s">
        <v>33</v>
      </c>
      <c r="B13" s="10" t="s">
        <v>131</v>
      </c>
      <c r="C13" s="31">
        <v>5462</v>
      </c>
      <c r="D13" s="30" t="s">
        <v>57</v>
      </c>
      <c r="E13" s="28">
        <v>1.05</v>
      </c>
      <c r="F13" s="29">
        <v>22500</v>
      </c>
      <c r="G13" s="28">
        <f t="shared" si="0"/>
        <v>23625</v>
      </c>
      <c r="H13" s="27">
        <v>30</v>
      </c>
      <c r="I13" s="26">
        <v>40780</v>
      </c>
      <c r="J13" s="26">
        <v>40788</v>
      </c>
      <c r="K13" s="10" t="str">
        <f t="shared" si="1"/>
        <v>Large</v>
      </c>
      <c r="L13" s="10" t="str">
        <f t="shared" si="2"/>
        <v/>
      </c>
    </row>
    <row r="14" spans="1:15" ht="14.4" x14ac:dyDescent="0.3">
      <c r="A14" s="30" t="s">
        <v>31</v>
      </c>
      <c r="B14" s="10" t="s">
        <v>130</v>
      </c>
      <c r="C14" s="31">
        <v>5319</v>
      </c>
      <c r="D14" s="30" t="s">
        <v>57</v>
      </c>
      <c r="E14" s="28">
        <v>1.1000000000000001</v>
      </c>
      <c r="F14" s="29">
        <v>18100</v>
      </c>
      <c r="G14" s="28">
        <f t="shared" si="0"/>
        <v>19910</v>
      </c>
      <c r="H14" s="27">
        <v>30</v>
      </c>
      <c r="I14" s="26">
        <v>40780</v>
      </c>
      <c r="J14" s="26">
        <v>40791</v>
      </c>
      <c r="K14" s="10" t="str">
        <f t="shared" si="1"/>
        <v>Large</v>
      </c>
      <c r="L14" s="10" t="str">
        <f t="shared" si="2"/>
        <v/>
      </c>
    </row>
    <row r="15" spans="1:15" ht="14.4" x14ac:dyDescent="0.3">
      <c r="A15" s="30" t="s">
        <v>54</v>
      </c>
      <c r="B15" s="10" t="s">
        <v>129</v>
      </c>
      <c r="C15" s="31">
        <v>3166</v>
      </c>
      <c r="D15" s="30" t="s">
        <v>86</v>
      </c>
      <c r="E15" s="28">
        <v>1.25</v>
      </c>
      <c r="F15" s="29">
        <v>5600</v>
      </c>
      <c r="G15" s="28">
        <f t="shared" si="0"/>
        <v>7000</v>
      </c>
      <c r="H15" s="27">
        <v>30</v>
      </c>
      <c r="I15" s="26">
        <v>40780</v>
      </c>
      <c r="J15" s="26">
        <v>40784</v>
      </c>
      <c r="K15" s="10" t="str">
        <f t="shared" si="1"/>
        <v>Small</v>
      </c>
      <c r="L15" s="10" t="str">
        <f t="shared" si="2"/>
        <v/>
      </c>
    </row>
    <row r="16" spans="1:15" ht="14.4" x14ac:dyDescent="0.3">
      <c r="A16" s="30" t="s">
        <v>54</v>
      </c>
      <c r="B16" s="10" t="s">
        <v>128</v>
      </c>
      <c r="C16" s="31">
        <v>9966</v>
      </c>
      <c r="D16" s="30" t="s">
        <v>36</v>
      </c>
      <c r="E16" s="28">
        <v>0.75</v>
      </c>
      <c r="F16" s="29">
        <v>500</v>
      </c>
      <c r="G16" s="28">
        <f t="shared" si="0"/>
        <v>375</v>
      </c>
      <c r="H16" s="27">
        <v>30</v>
      </c>
      <c r="I16" s="26">
        <v>40780</v>
      </c>
      <c r="J16" s="26">
        <v>40786</v>
      </c>
      <c r="K16" s="10" t="str">
        <f t="shared" si="1"/>
        <v>Small</v>
      </c>
      <c r="L16" s="10" t="str">
        <f t="shared" si="2"/>
        <v/>
      </c>
    </row>
    <row r="17" spans="1:12" ht="14.4" x14ac:dyDescent="0.3">
      <c r="A17" s="30" t="s">
        <v>31</v>
      </c>
      <c r="B17" s="10" t="s">
        <v>127</v>
      </c>
      <c r="C17" s="31">
        <v>5234</v>
      </c>
      <c r="D17" s="30" t="s">
        <v>86</v>
      </c>
      <c r="E17" s="28">
        <v>1.65</v>
      </c>
      <c r="F17" s="29">
        <v>4500</v>
      </c>
      <c r="G17" s="28">
        <f t="shared" si="0"/>
        <v>7425</v>
      </c>
      <c r="H17" s="27">
        <v>30</v>
      </c>
      <c r="I17" s="26">
        <v>40783</v>
      </c>
      <c r="J17" s="26">
        <v>40791</v>
      </c>
      <c r="K17" s="10" t="str">
        <f t="shared" si="1"/>
        <v>Small</v>
      </c>
      <c r="L17" s="10" t="str">
        <f t="shared" si="2"/>
        <v/>
      </c>
    </row>
    <row r="18" spans="1:12" ht="14.4" x14ac:dyDescent="0.3">
      <c r="A18" s="30" t="s">
        <v>31</v>
      </c>
      <c r="B18" s="10" t="s">
        <v>126</v>
      </c>
      <c r="C18" s="33">
        <v>4312</v>
      </c>
      <c r="D18" s="32" t="s">
        <v>67</v>
      </c>
      <c r="E18" s="28">
        <v>3.75</v>
      </c>
      <c r="F18" s="29">
        <v>4200</v>
      </c>
      <c r="G18" s="28">
        <f t="shared" si="0"/>
        <v>15750</v>
      </c>
      <c r="H18" s="27">
        <v>30</v>
      </c>
      <c r="I18" s="26">
        <v>40787</v>
      </c>
      <c r="J18" s="26">
        <v>40796</v>
      </c>
      <c r="K18" s="10" t="str">
        <f t="shared" si="1"/>
        <v>Small</v>
      </c>
      <c r="L18" s="10" t="str">
        <f t="shared" si="2"/>
        <v/>
      </c>
    </row>
    <row r="19" spans="1:12" ht="14.4" x14ac:dyDescent="0.3">
      <c r="A19" s="30" t="s">
        <v>45</v>
      </c>
      <c r="B19" s="10" t="s">
        <v>125</v>
      </c>
      <c r="C19" s="31">
        <v>5417</v>
      </c>
      <c r="D19" s="30" t="s">
        <v>62</v>
      </c>
      <c r="E19" s="28">
        <v>255</v>
      </c>
      <c r="F19" s="29">
        <v>406</v>
      </c>
      <c r="G19" s="28">
        <f t="shared" si="0"/>
        <v>103530</v>
      </c>
      <c r="H19" s="27">
        <v>30</v>
      </c>
      <c r="I19" s="26">
        <v>40787</v>
      </c>
      <c r="J19" s="26">
        <v>40796</v>
      </c>
      <c r="K19" s="10" t="str">
        <f t="shared" si="1"/>
        <v>Small</v>
      </c>
      <c r="L19" s="10" t="str">
        <f t="shared" si="2"/>
        <v/>
      </c>
    </row>
    <row r="20" spans="1:12" ht="14.4" x14ac:dyDescent="0.3">
      <c r="A20" s="30" t="s">
        <v>54</v>
      </c>
      <c r="B20" s="10" t="s">
        <v>124</v>
      </c>
      <c r="C20" s="31">
        <v>3166</v>
      </c>
      <c r="D20" s="30" t="s">
        <v>86</v>
      </c>
      <c r="E20" s="28">
        <v>1.25</v>
      </c>
      <c r="F20" s="29">
        <v>5500</v>
      </c>
      <c r="G20" s="28">
        <f t="shared" si="0"/>
        <v>6875</v>
      </c>
      <c r="H20" s="27">
        <v>30</v>
      </c>
      <c r="I20" s="26">
        <v>40787</v>
      </c>
      <c r="J20" s="26">
        <v>40792</v>
      </c>
      <c r="K20" s="10" t="str">
        <f t="shared" si="1"/>
        <v>Small</v>
      </c>
      <c r="L20" s="10" t="str">
        <f t="shared" si="2"/>
        <v/>
      </c>
    </row>
    <row r="21" spans="1:12" ht="14.4" x14ac:dyDescent="0.3">
      <c r="A21" s="30" t="s">
        <v>31</v>
      </c>
      <c r="B21" s="10" t="s">
        <v>123</v>
      </c>
      <c r="C21" s="31">
        <v>5234</v>
      </c>
      <c r="D21" s="30" t="s">
        <v>86</v>
      </c>
      <c r="E21" s="28">
        <v>1.65</v>
      </c>
      <c r="F21" s="29">
        <v>4850</v>
      </c>
      <c r="G21" s="28">
        <f t="shared" si="0"/>
        <v>8002.5</v>
      </c>
      <c r="H21" s="27">
        <v>30</v>
      </c>
      <c r="I21" s="26">
        <v>40788</v>
      </c>
      <c r="J21" s="26">
        <v>40797</v>
      </c>
      <c r="K21" s="10" t="str">
        <f t="shared" si="1"/>
        <v>Small</v>
      </c>
      <c r="L21" s="10" t="str">
        <f t="shared" si="2"/>
        <v/>
      </c>
    </row>
    <row r="22" spans="1:12" ht="14.4" x14ac:dyDescent="0.3">
      <c r="A22" s="30" t="s">
        <v>31</v>
      </c>
      <c r="B22" s="10" t="s">
        <v>122</v>
      </c>
      <c r="C22" s="33">
        <v>4312</v>
      </c>
      <c r="D22" s="32" t="s">
        <v>67</v>
      </c>
      <c r="E22" s="28">
        <v>3.75</v>
      </c>
      <c r="F22" s="29">
        <v>4150</v>
      </c>
      <c r="G22" s="28">
        <f t="shared" si="0"/>
        <v>15562.5</v>
      </c>
      <c r="H22" s="27">
        <v>30</v>
      </c>
      <c r="I22" s="26">
        <v>40789</v>
      </c>
      <c r="J22" s="26">
        <v>40797</v>
      </c>
      <c r="K22" s="10" t="str">
        <f t="shared" si="1"/>
        <v>Small</v>
      </c>
      <c r="L22" s="10" t="str">
        <f t="shared" si="2"/>
        <v/>
      </c>
    </row>
    <row r="23" spans="1:12" x14ac:dyDescent="0.25">
      <c r="A23" s="32" t="s">
        <v>54</v>
      </c>
      <c r="B23" s="10" t="s">
        <v>121</v>
      </c>
      <c r="C23" s="33">
        <v>1122</v>
      </c>
      <c r="D23" s="32" t="s">
        <v>52</v>
      </c>
      <c r="E23" s="35">
        <v>4.25</v>
      </c>
      <c r="F23" s="36">
        <v>15500</v>
      </c>
      <c r="G23" s="35">
        <f t="shared" si="0"/>
        <v>65875</v>
      </c>
      <c r="H23" s="27">
        <v>30</v>
      </c>
      <c r="I23" s="34">
        <v>40790</v>
      </c>
      <c r="J23" s="34">
        <v>40798</v>
      </c>
      <c r="K23" s="10" t="str">
        <f t="shared" si="1"/>
        <v>Large</v>
      </c>
      <c r="L23" s="10" t="str">
        <f t="shared" si="2"/>
        <v>Critical</v>
      </c>
    </row>
    <row r="24" spans="1:12" x14ac:dyDescent="0.25">
      <c r="A24" s="32" t="s">
        <v>48</v>
      </c>
      <c r="B24" s="10" t="s">
        <v>120</v>
      </c>
      <c r="C24" s="33">
        <v>4111</v>
      </c>
      <c r="D24" s="32" t="s">
        <v>67</v>
      </c>
      <c r="E24" s="35">
        <v>3.55</v>
      </c>
      <c r="F24" s="36">
        <v>4800</v>
      </c>
      <c r="G24" s="35">
        <f t="shared" si="0"/>
        <v>17040</v>
      </c>
      <c r="H24" s="27">
        <v>25</v>
      </c>
      <c r="I24" s="34">
        <v>40791</v>
      </c>
      <c r="J24" s="34">
        <v>40806</v>
      </c>
      <c r="K24" s="10" t="str">
        <f t="shared" si="1"/>
        <v>Small</v>
      </c>
      <c r="L24" s="10" t="str">
        <f t="shared" si="2"/>
        <v/>
      </c>
    </row>
    <row r="25" spans="1:12" ht="14.4" x14ac:dyDescent="0.3">
      <c r="A25" s="30" t="s">
        <v>45</v>
      </c>
      <c r="B25" s="10" t="s">
        <v>119</v>
      </c>
      <c r="C25" s="33">
        <v>1243</v>
      </c>
      <c r="D25" s="32" t="s">
        <v>52</v>
      </c>
      <c r="E25" s="28">
        <v>4.25</v>
      </c>
      <c r="F25" s="29">
        <v>9000</v>
      </c>
      <c r="G25" s="35">
        <f t="shared" si="0"/>
        <v>38250</v>
      </c>
      <c r="H25" s="27">
        <v>30</v>
      </c>
      <c r="I25" s="26">
        <v>40791</v>
      </c>
      <c r="J25" s="26">
        <v>40798</v>
      </c>
      <c r="K25" s="10" t="str">
        <f t="shared" si="1"/>
        <v>Small</v>
      </c>
      <c r="L25" s="10" t="str">
        <f t="shared" si="2"/>
        <v/>
      </c>
    </row>
    <row r="26" spans="1:12" ht="14.4" x14ac:dyDescent="0.3">
      <c r="A26" s="38" t="s">
        <v>59</v>
      </c>
      <c r="B26" s="10" t="s">
        <v>118</v>
      </c>
      <c r="C26" s="31">
        <v>7258</v>
      </c>
      <c r="D26" s="30" t="s">
        <v>34</v>
      </c>
      <c r="E26" s="28">
        <v>90</v>
      </c>
      <c r="F26" s="29">
        <v>120</v>
      </c>
      <c r="G26" s="28">
        <f t="shared" si="0"/>
        <v>10800</v>
      </c>
      <c r="H26" s="37">
        <v>45</v>
      </c>
      <c r="I26" s="26">
        <v>40791</v>
      </c>
      <c r="J26" s="26">
        <v>40795</v>
      </c>
      <c r="K26" s="10" t="str">
        <f t="shared" si="1"/>
        <v>Small</v>
      </c>
      <c r="L26" s="10" t="str">
        <f t="shared" si="2"/>
        <v/>
      </c>
    </row>
    <row r="27" spans="1:12" ht="14.4" x14ac:dyDescent="0.3">
      <c r="A27" s="30" t="s">
        <v>31</v>
      </c>
      <c r="B27" s="10" t="s">
        <v>117</v>
      </c>
      <c r="C27" s="31">
        <v>5234</v>
      </c>
      <c r="D27" s="30" t="s">
        <v>86</v>
      </c>
      <c r="E27" s="28">
        <v>1.65</v>
      </c>
      <c r="F27" s="29">
        <v>4750</v>
      </c>
      <c r="G27" s="28">
        <f t="shared" si="0"/>
        <v>7837.5</v>
      </c>
      <c r="H27" s="27">
        <v>30</v>
      </c>
      <c r="I27" s="26">
        <v>40791</v>
      </c>
      <c r="J27" s="26">
        <v>40799</v>
      </c>
      <c r="K27" s="10" t="str">
        <f t="shared" si="1"/>
        <v>Small</v>
      </c>
      <c r="L27" s="10" t="str">
        <f t="shared" si="2"/>
        <v/>
      </c>
    </row>
    <row r="28" spans="1:12" x14ac:dyDescent="0.25">
      <c r="A28" s="32" t="s">
        <v>54</v>
      </c>
      <c r="B28" s="10" t="s">
        <v>116</v>
      </c>
      <c r="C28" s="33">
        <v>1122</v>
      </c>
      <c r="D28" s="32" t="s">
        <v>52</v>
      </c>
      <c r="E28" s="35">
        <v>4.25</v>
      </c>
      <c r="F28" s="36">
        <v>12500</v>
      </c>
      <c r="G28" s="35">
        <f t="shared" si="0"/>
        <v>53125</v>
      </c>
      <c r="H28" s="27">
        <v>30</v>
      </c>
      <c r="I28" s="34">
        <v>40791</v>
      </c>
      <c r="J28" s="34">
        <v>40797</v>
      </c>
      <c r="K28" s="10" t="str">
        <f t="shared" si="1"/>
        <v>Large</v>
      </c>
      <c r="L28" s="10" t="str">
        <f t="shared" si="2"/>
        <v>Critical</v>
      </c>
    </row>
    <row r="29" spans="1:12" ht="14.4" x14ac:dyDescent="0.3">
      <c r="A29" s="30" t="s">
        <v>54</v>
      </c>
      <c r="B29" s="10" t="s">
        <v>115</v>
      </c>
      <c r="C29" s="31">
        <v>5066</v>
      </c>
      <c r="D29" s="30" t="s">
        <v>57</v>
      </c>
      <c r="E29" s="28">
        <v>0.95</v>
      </c>
      <c r="F29" s="29">
        <v>25000</v>
      </c>
      <c r="G29" s="28">
        <f t="shared" si="0"/>
        <v>23750</v>
      </c>
      <c r="H29" s="27">
        <v>30</v>
      </c>
      <c r="I29" s="26">
        <v>40791</v>
      </c>
      <c r="J29" s="26">
        <v>40798</v>
      </c>
      <c r="K29" s="10" t="str">
        <f t="shared" si="1"/>
        <v>Large</v>
      </c>
      <c r="L29" s="10" t="str">
        <f t="shared" si="2"/>
        <v/>
      </c>
    </row>
    <row r="30" spans="1:12" ht="14.4" x14ac:dyDescent="0.3">
      <c r="A30" s="30" t="s">
        <v>54</v>
      </c>
      <c r="B30" s="10" t="s">
        <v>114</v>
      </c>
      <c r="C30" s="31">
        <v>3166</v>
      </c>
      <c r="D30" s="30" t="s">
        <v>86</v>
      </c>
      <c r="E30" s="28">
        <v>1.25</v>
      </c>
      <c r="F30" s="29">
        <v>5650</v>
      </c>
      <c r="G30" s="28">
        <f t="shared" si="0"/>
        <v>7062.5</v>
      </c>
      <c r="H30" s="27">
        <v>30</v>
      </c>
      <c r="I30" s="26">
        <v>40791</v>
      </c>
      <c r="J30" s="26">
        <v>40796</v>
      </c>
      <c r="K30" s="10" t="str">
        <f t="shared" si="1"/>
        <v>Small</v>
      </c>
      <c r="L30" s="10" t="str">
        <f t="shared" si="2"/>
        <v/>
      </c>
    </row>
    <row r="31" spans="1:12" x14ac:dyDescent="0.25">
      <c r="A31" s="32" t="s">
        <v>54</v>
      </c>
      <c r="B31" s="10" t="s">
        <v>113</v>
      </c>
      <c r="C31" s="33">
        <v>1122</v>
      </c>
      <c r="D31" s="32" t="s">
        <v>52</v>
      </c>
      <c r="E31" s="35">
        <v>4.25</v>
      </c>
      <c r="F31" s="36">
        <v>15000</v>
      </c>
      <c r="G31" s="35">
        <f t="shared" si="0"/>
        <v>63750</v>
      </c>
      <c r="H31" s="27">
        <v>30</v>
      </c>
      <c r="I31" s="34">
        <v>40794</v>
      </c>
      <c r="J31" s="34">
        <v>40801</v>
      </c>
      <c r="K31" s="10" t="str">
        <f t="shared" si="1"/>
        <v>Large</v>
      </c>
      <c r="L31" s="10" t="str">
        <f t="shared" si="2"/>
        <v>Critical</v>
      </c>
    </row>
    <row r="32" spans="1:12" x14ac:dyDescent="0.25">
      <c r="A32" s="32" t="s">
        <v>48</v>
      </c>
      <c r="B32" s="10" t="s">
        <v>112</v>
      </c>
      <c r="C32" s="33">
        <v>4111</v>
      </c>
      <c r="D32" s="32" t="s">
        <v>67</v>
      </c>
      <c r="E32" s="35">
        <v>3.55</v>
      </c>
      <c r="F32" s="36">
        <v>4585</v>
      </c>
      <c r="G32" s="35">
        <f t="shared" si="0"/>
        <v>16276.75</v>
      </c>
      <c r="H32" s="27">
        <v>25</v>
      </c>
      <c r="I32" s="34">
        <v>40796</v>
      </c>
      <c r="J32" s="34">
        <v>40816</v>
      </c>
      <c r="K32" s="10" t="str">
        <f t="shared" si="1"/>
        <v>Small</v>
      </c>
      <c r="L32" s="10" t="str">
        <f t="shared" si="2"/>
        <v/>
      </c>
    </row>
    <row r="33" spans="1:12" ht="14.4" x14ac:dyDescent="0.3">
      <c r="A33" s="30" t="s">
        <v>54</v>
      </c>
      <c r="B33" s="10" t="s">
        <v>111</v>
      </c>
      <c r="C33" s="31">
        <v>3166</v>
      </c>
      <c r="D33" s="30" t="s">
        <v>86</v>
      </c>
      <c r="E33" s="28">
        <v>1.25</v>
      </c>
      <c r="F33" s="29">
        <v>5425</v>
      </c>
      <c r="G33" s="28">
        <f t="shared" si="0"/>
        <v>6781.25</v>
      </c>
      <c r="H33" s="27">
        <v>30</v>
      </c>
      <c r="I33" s="26">
        <v>40796</v>
      </c>
      <c r="J33" s="26">
        <v>40801</v>
      </c>
      <c r="K33" s="10" t="str">
        <f t="shared" si="1"/>
        <v>Small</v>
      </c>
      <c r="L33" s="10" t="str">
        <f t="shared" si="2"/>
        <v/>
      </c>
    </row>
    <row r="34" spans="1:12" x14ac:dyDescent="0.25">
      <c r="A34" s="32" t="s">
        <v>33</v>
      </c>
      <c r="B34" s="10" t="s">
        <v>110</v>
      </c>
      <c r="C34" s="33">
        <v>6321</v>
      </c>
      <c r="D34" s="32" t="s">
        <v>46</v>
      </c>
      <c r="E34" s="35">
        <v>2.4500000000000002</v>
      </c>
      <c r="F34" s="36">
        <v>1200</v>
      </c>
      <c r="G34" s="35">
        <f t="shared" si="0"/>
        <v>2940</v>
      </c>
      <c r="H34" s="27">
        <v>30</v>
      </c>
      <c r="I34" s="34">
        <v>40798</v>
      </c>
      <c r="J34" s="34">
        <v>40809</v>
      </c>
      <c r="K34" s="10" t="str">
        <f t="shared" si="1"/>
        <v>Small</v>
      </c>
      <c r="L34" s="10" t="str">
        <f t="shared" si="2"/>
        <v/>
      </c>
    </row>
    <row r="35" spans="1:12" ht="14.4" x14ac:dyDescent="0.3">
      <c r="A35" s="30" t="s">
        <v>31</v>
      </c>
      <c r="B35" s="10" t="s">
        <v>109</v>
      </c>
      <c r="C35" s="31">
        <v>5319</v>
      </c>
      <c r="D35" s="30" t="s">
        <v>57</v>
      </c>
      <c r="E35" s="28">
        <v>1.1000000000000001</v>
      </c>
      <c r="F35" s="29">
        <v>16500</v>
      </c>
      <c r="G35" s="28">
        <f t="shared" si="0"/>
        <v>18150</v>
      </c>
      <c r="H35" s="27">
        <v>30</v>
      </c>
      <c r="I35" s="26">
        <v>40801</v>
      </c>
      <c r="J35" s="26">
        <v>40821</v>
      </c>
      <c r="K35" s="10" t="str">
        <f t="shared" si="1"/>
        <v>Large</v>
      </c>
      <c r="L35" s="10" t="str">
        <f t="shared" si="2"/>
        <v/>
      </c>
    </row>
    <row r="36" spans="1:12" x14ac:dyDescent="0.25">
      <c r="A36" s="32" t="s">
        <v>48</v>
      </c>
      <c r="B36" s="10" t="s">
        <v>108</v>
      </c>
      <c r="C36" s="33">
        <v>4111</v>
      </c>
      <c r="D36" s="32" t="s">
        <v>67</v>
      </c>
      <c r="E36" s="35">
        <v>3.55</v>
      </c>
      <c r="F36" s="36">
        <v>4200</v>
      </c>
      <c r="G36" s="35">
        <f t="shared" ref="G36:G67" si="3">E36*F36</f>
        <v>14910</v>
      </c>
      <c r="H36" s="27">
        <v>25</v>
      </c>
      <c r="I36" s="34">
        <v>40801</v>
      </c>
      <c r="J36" s="34">
        <v>40831</v>
      </c>
      <c r="K36" s="10" t="str">
        <f t="shared" si="1"/>
        <v>Small</v>
      </c>
      <c r="L36" s="10" t="str">
        <f t="shared" si="2"/>
        <v/>
      </c>
    </row>
    <row r="37" spans="1:12" ht="14.4" x14ac:dyDescent="0.3">
      <c r="A37" s="30" t="s">
        <v>54</v>
      </c>
      <c r="B37" s="10" t="s">
        <v>107</v>
      </c>
      <c r="C37" s="31">
        <v>5066</v>
      </c>
      <c r="D37" s="30" t="s">
        <v>57</v>
      </c>
      <c r="E37" s="28">
        <v>0.95</v>
      </c>
      <c r="F37" s="29">
        <v>17500</v>
      </c>
      <c r="G37" s="28">
        <f t="shared" si="3"/>
        <v>16625</v>
      </c>
      <c r="H37" s="27">
        <v>30</v>
      </c>
      <c r="I37" s="26">
        <v>40801</v>
      </c>
      <c r="J37" s="26">
        <v>40808</v>
      </c>
      <c r="K37" s="10" t="str">
        <f t="shared" si="1"/>
        <v>Large</v>
      </c>
      <c r="L37" s="10" t="str">
        <f t="shared" si="2"/>
        <v/>
      </c>
    </row>
    <row r="38" spans="1:12" ht="14.4" x14ac:dyDescent="0.3">
      <c r="A38" s="30" t="s">
        <v>48</v>
      </c>
      <c r="B38" s="10" t="s">
        <v>106</v>
      </c>
      <c r="C38" s="33">
        <v>9752</v>
      </c>
      <c r="D38" s="32" t="s">
        <v>77</v>
      </c>
      <c r="E38" s="28">
        <v>4.05</v>
      </c>
      <c r="F38" s="29">
        <v>1500</v>
      </c>
      <c r="G38" s="28">
        <f t="shared" si="3"/>
        <v>6075</v>
      </c>
      <c r="H38" s="27">
        <v>25</v>
      </c>
      <c r="I38" s="26">
        <v>40806</v>
      </c>
      <c r="J38" s="26">
        <v>40811</v>
      </c>
      <c r="K38" s="10" t="str">
        <f t="shared" si="1"/>
        <v>Small</v>
      </c>
      <c r="L38" s="10" t="str">
        <f t="shared" si="2"/>
        <v/>
      </c>
    </row>
    <row r="39" spans="1:12" x14ac:dyDescent="0.25">
      <c r="A39" s="32" t="s">
        <v>48</v>
      </c>
      <c r="B39" s="10" t="s">
        <v>105</v>
      </c>
      <c r="C39" s="33">
        <v>4111</v>
      </c>
      <c r="D39" s="32" t="s">
        <v>67</v>
      </c>
      <c r="E39" s="35">
        <v>3.55</v>
      </c>
      <c r="F39" s="36">
        <v>4250</v>
      </c>
      <c r="G39" s="35">
        <f t="shared" si="3"/>
        <v>15087.5</v>
      </c>
      <c r="H39" s="27">
        <v>25</v>
      </c>
      <c r="I39" s="34">
        <v>40806</v>
      </c>
      <c r="J39" s="34">
        <v>40826</v>
      </c>
      <c r="K39" s="10" t="str">
        <f t="shared" si="1"/>
        <v>Small</v>
      </c>
      <c r="L39" s="10" t="str">
        <f t="shared" si="2"/>
        <v/>
      </c>
    </row>
    <row r="40" spans="1:12" ht="14.4" x14ac:dyDescent="0.3">
      <c r="A40" s="30" t="s">
        <v>89</v>
      </c>
      <c r="B40" s="10" t="s">
        <v>104</v>
      </c>
      <c r="C40" s="33">
        <v>9764</v>
      </c>
      <c r="D40" s="32" t="s">
        <v>77</v>
      </c>
      <c r="E40" s="28">
        <v>3.75</v>
      </c>
      <c r="F40" s="29">
        <v>1980</v>
      </c>
      <c r="G40" s="28">
        <f t="shared" si="3"/>
        <v>7425</v>
      </c>
      <c r="H40" s="37">
        <v>15</v>
      </c>
      <c r="I40" s="26">
        <v>40806</v>
      </c>
      <c r="J40" s="26">
        <v>40815</v>
      </c>
      <c r="K40" s="10" t="str">
        <f t="shared" si="1"/>
        <v>Small</v>
      </c>
      <c r="L40" s="10" t="str">
        <f t="shared" si="2"/>
        <v/>
      </c>
    </row>
    <row r="41" spans="1:12" ht="14.4" x14ac:dyDescent="0.3">
      <c r="A41" s="30" t="s">
        <v>89</v>
      </c>
      <c r="B41" s="10" t="s">
        <v>103</v>
      </c>
      <c r="C41" s="33">
        <v>9764</v>
      </c>
      <c r="D41" s="32" t="s">
        <v>77</v>
      </c>
      <c r="E41" s="28">
        <v>3.75</v>
      </c>
      <c r="F41" s="29">
        <v>1750</v>
      </c>
      <c r="G41" s="28">
        <f t="shared" si="3"/>
        <v>6562.5</v>
      </c>
      <c r="H41" s="37">
        <v>15</v>
      </c>
      <c r="I41" s="26">
        <v>40806</v>
      </c>
      <c r="J41" s="26">
        <v>40811</v>
      </c>
      <c r="K41" s="10" t="str">
        <f t="shared" si="1"/>
        <v>Small</v>
      </c>
      <c r="L41" s="10" t="str">
        <f t="shared" si="2"/>
        <v/>
      </c>
    </row>
    <row r="42" spans="1:12" ht="14.4" x14ac:dyDescent="0.3">
      <c r="A42" s="30" t="s">
        <v>48</v>
      </c>
      <c r="B42" s="10" t="s">
        <v>102</v>
      </c>
      <c r="C42" s="33">
        <v>9752</v>
      </c>
      <c r="D42" s="32" t="s">
        <v>77</v>
      </c>
      <c r="E42" s="28">
        <v>4.05</v>
      </c>
      <c r="F42" s="29">
        <v>1550</v>
      </c>
      <c r="G42" s="28">
        <f t="shared" si="3"/>
        <v>6277.5</v>
      </c>
      <c r="H42" s="27">
        <v>25</v>
      </c>
      <c r="I42" s="26">
        <v>40811</v>
      </c>
      <c r="J42" s="26">
        <v>40821</v>
      </c>
      <c r="K42" s="10" t="str">
        <f t="shared" si="1"/>
        <v>Small</v>
      </c>
      <c r="L42" s="10" t="str">
        <f t="shared" si="2"/>
        <v/>
      </c>
    </row>
    <row r="43" spans="1:12" x14ac:dyDescent="0.25">
      <c r="A43" s="32" t="s">
        <v>48</v>
      </c>
      <c r="B43" s="10" t="s">
        <v>101</v>
      </c>
      <c r="C43" s="33">
        <v>4111</v>
      </c>
      <c r="D43" s="32" t="s">
        <v>67</v>
      </c>
      <c r="E43" s="35">
        <v>3.55</v>
      </c>
      <c r="F43" s="36">
        <v>4200</v>
      </c>
      <c r="G43" s="35">
        <f t="shared" si="3"/>
        <v>14910</v>
      </c>
      <c r="H43" s="27">
        <v>25</v>
      </c>
      <c r="I43" s="34">
        <v>40811</v>
      </c>
      <c r="J43" s="34">
        <v>40841</v>
      </c>
      <c r="K43" s="10" t="str">
        <f t="shared" si="1"/>
        <v>Small</v>
      </c>
      <c r="L43" s="10" t="str">
        <f t="shared" si="2"/>
        <v/>
      </c>
    </row>
    <row r="44" spans="1:12" ht="14.4" x14ac:dyDescent="0.3">
      <c r="A44" s="38" t="s">
        <v>59</v>
      </c>
      <c r="B44" s="10" t="s">
        <v>100</v>
      </c>
      <c r="C44" s="33">
        <v>1369</v>
      </c>
      <c r="D44" s="32" t="s">
        <v>52</v>
      </c>
      <c r="E44" s="28">
        <v>4.2</v>
      </c>
      <c r="F44" s="29">
        <v>15000</v>
      </c>
      <c r="G44" s="35">
        <f t="shared" si="3"/>
        <v>63000</v>
      </c>
      <c r="H44" s="37">
        <v>45</v>
      </c>
      <c r="I44" s="26">
        <v>40811</v>
      </c>
      <c r="J44" s="26">
        <v>40816</v>
      </c>
      <c r="K44" s="10" t="str">
        <f t="shared" si="1"/>
        <v>Large</v>
      </c>
      <c r="L44" s="10" t="str">
        <f t="shared" si="2"/>
        <v>Critical</v>
      </c>
    </row>
    <row r="45" spans="1:12" ht="14.4" x14ac:dyDescent="0.3">
      <c r="A45" s="30" t="s">
        <v>28</v>
      </c>
      <c r="B45" s="10" t="s">
        <v>99</v>
      </c>
      <c r="C45" s="33">
        <v>6431</v>
      </c>
      <c r="D45" s="32" t="s">
        <v>46</v>
      </c>
      <c r="E45" s="28">
        <v>2.85</v>
      </c>
      <c r="F45" s="29">
        <v>1300</v>
      </c>
      <c r="G45" s="28">
        <f t="shared" si="3"/>
        <v>3705</v>
      </c>
      <c r="H45" s="27">
        <v>30</v>
      </c>
      <c r="I45" s="26">
        <v>40811</v>
      </c>
      <c r="J45" s="26">
        <v>40817</v>
      </c>
      <c r="K45" s="10" t="str">
        <f t="shared" si="1"/>
        <v>Small</v>
      </c>
      <c r="L45" s="10" t="str">
        <f t="shared" si="2"/>
        <v/>
      </c>
    </row>
    <row r="46" spans="1:12" x14ac:dyDescent="0.25">
      <c r="A46" s="32" t="s">
        <v>33</v>
      </c>
      <c r="B46" s="10" t="s">
        <v>98</v>
      </c>
      <c r="C46" s="33">
        <v>6321</v>
      </c>
      <c r="D46" s="32" t="s">
        <v>46</v>
      </c>
      <c r="E46" s="35">
        <v>2.4500000000000002</v>
      </c>
      <c r="F46" s="36">
        <v>2500</v>
      </c>
      <c r="G46" s="35">
        <f t="shared" si="3"/>
        <v>6125</v>
      </c>
      <c r="H46" s="27">
        <v>30</v>
      </c>
      <c r="I46" s="34">
        <v>40811</v>
      </c>
      <c r="J46" s="34">
        <v>40820</v>
      </c>
      <c r="K46" s="10" t="str">
        <f t="shared" si="1"/>
        <v>Small</v>
      </c>
      <c r="L46" s="10" t="str">
        <f t="shared" si="2"/>
        <v/>
      </c>
    </row>
    <row r="47" spans="1:12" ht="14.4" x14ac:dyDescent="0.3">
      <c r="A47" s="30" t="s">
        <v>89</v>
      </c>
      <c r="B47" s="10" t="s">
        <v>97</v>
      </c>
      <c r="C47" s="33">
        <v>9764</v>
      </c>
      <c r="D47" s="32" t="s">
        <v>77</v>
      </c>
      <c r="E47" s="28">
        <v>3.75</v>
      </c>
      <c r="F47" s="29">
        <v>1850</v>
      </c>
      <c r="G47" s="28">
        <f t="shared" si="3"/>
        <v>6937.5</v>
      </c>
      <c r="H47" s="37">
        <v>15</v>
      </c>
      <c r="I47" s="26">
        <v>40811</v>
      </c>
      <c r="J47" s="26">
        <v>40821</v>
      </c>
      <c r="K47" s="10" t="str">
        <f t="shared" si="1"/>
        <v>Small</v>
      </c>
      <c r="L47" s="10" t="str">
        <f t="shared" si="2"/>
        <v/>
      </c>
    </row>
    <row r="48" spans="1:12" ht="14.4" x14ac:dyDescent="0.3">
      <c r="A48" s="38" t="s">
        <v>59</v>
      </c>
      <c r="B48" s="10" t="s">
        <v>96</v>
      </c>
      <c r="C48" s="33">
        <v>1369</v>
      </c>
      <c r="D48" s="32" t="s">
        <v>52</v>
      </c>
      <c r="E48" s="28">
        <v>4.2</v>
      </c>
      <c r="F48" s="29">
        <v>14000</v>
      </c>
      <c r="G48" s="35">
        <f t="shared" si="3"/>
        <v>58800</v>
      </c>
      <c r="H48" s="37">
        <v>45</v>
      </c>
      <c r="I48" s="26">
        <v>40813</v>
      </c>
      <c r="J48" s="26">
        <v>40819</v>
      </c>
      <c r="K48" s="10" t="str">
        <f t="shared" si="1"/>
        <v>Large</v>
      </c>
      <c r="L48" s="10" t="str">
        <f t="shared" si="2"/>
        <v>Critical</v>
      </c>
    </row>
    <row r="49" spans="1:12" x14ac:dyDescent="0.25">
      <c r="A49" s="32" t="s">
        <v>54</v>
      </c>
      <c r="B49" s="10" t="s">
        <v>95</v>
      </c>
      <c r="C49" s="33">
        <v>1122</v>
      </c>
      <c r="D49" s="32" t="s">
        <v>52</v>
      </c>
      <c r="E49" s="35">
        <v>4.25</v>
      </c>
      <c r="F49" s="36">
        <v>14500</v>
      </c>
      <c r="G49" s="35">
        <f t="shared" si="3"/>
        <v>61625</v>
      </c>
      <c r="H49" s="27">
        <v>30</v>
      </c>
      <c r="I49" s="34">
        <v>40814</v>
      </c>
      <c r="J49" s="34">
        <v>40819</v>
      </c>
      <c r="K49" s="10" t="str">
        <f t="shared" si="1"/>
        <v>Large</v>
      </c>
      <c r="L49" s="10" t="str">
        <f t="shared" si="2"/>
        <v>Critical</v>
      </c>
    </row>
    <row r="50" spans="1:12" ht="14.4" x14ac:dyDescent="0.3">
      <c r="A50" s="30" t="s">
        <v>89</v>
      </c>
      <c r="B50" s="10" t="s">
        <v>94</v>
      </c>
      <c r="C50" s="33">
        <v>9764</v>
      </c>
      <c r="D50" s="32" t="s">
        <v>77</v>
      </c>
      <c r="E50" s="28">
        <v>3.75</v>
      </c>
      <c r="F50" s="29">
        <v>1800</v>
      </c>
      <c r="G50" s="28">
        <f t="shared" si="3"/>
        <v>6750</v>
      </c>
      <c r="H50" s="37">
        <v>15</v>
      </c>
      <c r="I50" s="26">
        <v>40814</v>
      </c>
      <c r="J50" s="26">
        <v>40821</v>
      </c>
      <c r="K50" s="10" t="str">
        <f t="shared" si="1"/>
        <v>Small</v>
      </c>
      <c r="L50" s="10" t="str">
        <f t="shared" si="2"/>
        <v/>
      </c>
    </row>
    <row r="51" spans="1:12" ht="14.4" x14ac:dyDescent="0.3">
      <c r="A51" s="38" t="s">
        <v>59</v>
      </c>
      <c r="B51" s="10" t="s">
        <v>93</v>
      </c>
      <c r="C51" s="33">
        <v>1369</v>
      </c>
      <c r="D51" s="32" t="s">
        <v>52</v>
      </c>
      <c r="E51" s="28">
        <v>4.2</v>
      </c>
      <c r="F51" s="29">
        <v>10000</v>
      </c>
      <c r="G51" s="35">
        <f t="shared" si="3"/>
        <v>42000</v>
      </c>
      <c r="H51" s="37">
        <v>45</v>
      </c>
      <c r="I51" s="26">
        <v>40815</v>
      </c>
      <c r="J51" s="26">
        <v>40820</v>
      </c>
      <c r="K51" s="10" t="str">
        <f t="shared" si="1"/>
        <v>Large</v>
      </c>
      <c r="L51" s="10" t="str">
        <f t="shared" si="2"/>
        <v>Critical</v>
      </c>
    </row>
    <row r="52" spans="1:12" ht="14.4" x14ac:dyDescent="0.3">
      <c r="A52" s="30" t="s">
        <v>48</v>
      </c>
      <c r="B52" s="10" t="s">
        <v>92</v>
      </c>
      <c r="C52" s="31">
        <v>5125</v>
      </c>
      <c r="D52" s="30" t="s">
        <v>57</v>
      </c>
      <c r="E52" s="28">
        <v>1.1499999999999999</v>
      </c>
      <c r="F52" s="29">
        <v>15000</v>
      </c>
      <c r="G52" s="28">
        <f t="shared" si="3"/>
        <v>17250</v>
      </c>
      <c r="H52" s="27">
        <v>25</v>
      </c>
      <c r="I52" s="26">
        <v>40817</v>
      </c>
      <c r="J52" s="26">
        <v>40831</v>
      </c>
      <c r="K52" s="10" t="str">
        <f t="shared" si="1"/>
        <v>Large</v>
      </c>
      <c r="L52" s="10" t="str">
        <f t="shared" si="2"/>
        <v/>
      </c>
    </row>
    <row r="53" spans="1:12" x14ac:dyDescent="0.25">
      <c r="A53" s="32" t="s">
        <v>59</v>
      </c>
      <c r="B53" s="10" t="s">
        <v>91</v>
      </c>
      <c r="C53" s="33">
        <v>9399</v>
      </c>
      <c r="D53" s="32" t="s">
        <v>77</v>
      </c>
      <c r="E53" s="35">
        <v>3.65</v>
      </c>
      <c r="F53" s="36">
        <v>1250</v>
      </c>
      <c r="G53" s="35">
        <f t="shared" si="3"/>
        <v>4562.5</v>
      </c>
      <c r="H53" s="37">
        <v>45</v>
      </c>
      <c r="I53" s="34">
        <v>40817</v>
      </c>
      <c r="J53" s="34">
        <v>40822</v>
      </c>
      <c r="K53" s="10" t="str">
        <f t="shared" si="1"/>
        <v>Small</v>
      </c>
      <c r="L53" s="10" t="str">
        <f t="shared" si="2"/>
        <v/>
      </c>
    </row>
    <row r="54" spans="1:12" ht="14.4" x14ac:dyDescent="0.3">
      <c r="A54" s="30" t="s">
        <v>28</v>
      </c>
      <c r="B54" s="10" t="s">
        <v>90</v>
      </c>
      <c r="C54" s="33">
        <v>6431</v>
      </c>
      <c r="D54" s="32" t="s">
        <v>46</v>
      </c>
      <c r="E54" s="28">
        <v>2.85</v>
      </c>
      <c r="F54" s="29">
        <v>1350</v>
      </c>
      <c r="G54" s="28">
        <f t="shared" si="3"/>
        <v>3847.5</v>
      </c>
      <c r="H54" s="27">
        <v>30</v>
      </c>
      <c r="I54" s="26">
        <v>40817</v>
      </c>
      <c r="J54" s="26">
        <v>40823</v>
      </c>
      <c r="K54" s="10" t="str">
        <f t="shared" si="1"/>
        <v>Small</v>
      </c>
      <c r="L54" s="10" t="str">
        <f t="shared" si="2"/>
        <v/>
      </c>
    </row>
    <row r="55" spans="1:12" ht="14.4" x14ac:dyDescent="0.3">
      <c r="A55" s="30" t="s">
        <v>89</v>
      </c>
      <c r="B55" s="10" t="s">
        <v>88</v>
      </c>
      <c r="C55" s="33">
        <v>6433</v>
      </c>
      <c r="D55" s="32" t="s">
        <v>46</v>
      </c>
      <c r="E55" s="28">
        <v>2.95</v>
      </c>
      <c r="F55" s="29">
        <v>1500</v>
      </c>
      <c r="G55" s="28">
        <f t="shared" si="3"/>
        <v>4425</v>
      </c>
      <c r="H55" s="37">
        <v>15</v>
      </c>
      <c r="I55" s="26">
        <v>40817</v>
      </c>
      <c r="J55" s="26">
        <v>40826</v>
      </c>
      <c r="K55" s="10" t="str">
        <f t="shared" si="1"/>
        <v>Small</v>
      </c>
      <c r="L55" s="10" t="str">
        <f t="shared" si="2"/>
        <v/>
      </c>
    </row>
    <row r="56" spans="1:12" ht="14.4" x14ac:dyDescent="0.3">
      <c r="A56" s="30" t="s">
        <v>33</v>
      </c>
      <c r="B56" s="10" t="s">
        <v>87</v>
      </c>
      <c r="C56" s="31">
        <v>5166</v>
      </c>
      <c r="D56" s="30" t="s">
        <v>86</v>
      </c>
      <c r="E56" s="28">
        <v>1.25</v>
      </c>
      <c r="F56" s="29">
        <v>5650</v>
      </c>
      <c r="G56" s="28">
        <f t="shared" si="3"/>
        <v>7062.5</v>
      </c>
      <c r="H56" s="27">
        <v>30</v>
      </c>
      <c r="I56" s="26">
        <v>40817</v>
      </c>
      <c r="J56" s="26">
        <v>40822</v>
      </c>
      <c r="K56" s="10" t="str">
        <f t="shared" si="1"/>
        <v>Small</v>
      </c>
      <c r="L56" s="10" t="str">
        <f t="shared" si="2"/>
        <v/>
      </c>
    </row>
    <row r="57" spans="1:12" x14ac:dyDescent="0.25">
      <c r="A57" s="32" t="s">
        <v>54</v>
      </c>
      <c r="B57" s="10" t="s">
        <v>85</v>
      </c>
      <c r="C57" s="33">
        <v>1122</v>
      </c>
      <c r="D57" s="32" t="s">
        <v>52</v>
      </c>
      <c r="E57" s="35">
        <v>4.25</v>
      </c>
      <c r="F57" s="36">
        <v>18000</v>
      </c>
      <c r="G57" s="35">
        <f t="shared" si="3"/>
        <v>76500</v>
      </c>
      <c r="H57" s="27">
        <v>30</v>
      </c>
      <c r="I57" s="34">
        <v>40817</v>
      </c>
      <c r="J57" s="34">
        <v>40824</v>
      </c>
      <c r="K57" s="10" t="str">
        <f t="shared" si="1"/>
        <v>Large</v>
      </c>
      <c r="L57" s="10" t="str">
        <f t="shared" si="2"/>
        <v>Critical</v>
      </c>
    </row>
    <row r="58" spans="1:12" x14ac:dyDescent="0.25">
      <c r="A58" s="32" t="s">
        <v>59</v>
      </c>
      <c r="B58" s="10" t="s">
        <v>84</v>
      </c>
      <c r="C58" s="33">
        <v>9399</v>
      </c>
      <c r="D58" s="32" t="s">
        <v>77</v>
      </c>
      <c r="E58" s="35">
        <v>3.65</v>
      </c>
      <c r="F58" s="36">
        <v>1450</v>
      </c>
      <c r="G58" s="35">
        <f t="shared" si="3"/>
        <v>5292.5</v>
      </c>
      <c r="H58" s="37">
        <v>45</v>
      </c>
      <c r="I58" s="34">
        <v>40819</v>
      </c>
      <c r="J58" s="34">
        <v>40824</v>
      </c>
      <c r="K58" s="10" t="str">
        <f t="shared" si="1"/>
        <v>Small</v>
      </c>
      <c r="L58" s="10" t="str">
        <f t="shared" si="2"/>
        <v/>
      </c>
    </row>
    <row r="59" spans="1:12" ht="14.4" x14ac:dyDescent="0.3">
      <c r="A59" s="30" t="s">
        <v>48</v>
      </c>
      <c r="B59" s="10" t="s">
        <v>83</v>
      </c>
      <c r="C59" s="33">
        <v>6489</v>
      </c>
      <c r="D59" s="32" t="s">
        <v>46</v>
      </c>
      <c r="E59" s="28">
        <v>3</v>
      </c>
      <c r="F59" s="29">
        <v>1100</v>
      </c>
      <c r="G59" s="28">
        <f t="shared" si="3"/>
        <v>3300</v>
      </c>
      <c r="H59" s="27">
        <v>25</v>
      </c>
      <c r="I59" s="26">
        <v>40821</v>
      </c>
      <c r="J59" s="26">
        <v>40826</v>
      </c>
      <c r="K59" s="10" t="str">
        <f t="shared" si="1"/>
        <v>Small</v>
      </c>
      <c r="L59" s="10" t="str">
        <f t="shared" si="2"/>
        <v/>
      </c>
    </row>
    <row r="60" spans="1:12" x14ac:dyDescent="0.25">
      <c r="A60" s="32" t="s">
        <v>59</v>
      </c>
      <c r="B60" s="10" t="s">
        <v>82</v>
      </c>
      <c r="C60" s="33">
        <v>9399</v>
      </c>
      <c r="D60" s="32" t="s">
        <v>77</v>
      </c>
      <c r="E60" s="35">
        <v>3.65</v>
      </c>
      <c r="F60" s="36">
        <v>1985</v>
      </c>
      <c r="G60" s="35">
        <f t="shared" si="3"/>
        <v>7245.25</v>
      </c>
      <c r="H60" s="37">
        <v>45</v>
      </c>
      <c r="I60" s="34">
        <v>40821</v>
      </c>
      <c r="J60" s="34">
        <v>40827</v>
      </c>
      <c r="K60" s="10" t="str">
        <f t="shared" si="1"/>
        <v>Small</v>
      </c>
      <c r="L60" s="10" t="str">
        <f t="shared" si="2"/>
        <v/>
      </c>
    </row>
    <row r="61" spans="1:12" x14ac:dyDescent="0.25">
      <c r="A61" s="32" t="s">
        <v>48</v>
      </c>
      <c r="B61" s="10" t="s">
        <v>81</v>
      </c>
      <c r="C61" s="33">
        <v>4111</v>
      </c>
      <c r="D61" s="32" t="s">
        <v>67</v>
      </c>
      <c r="E61" s="35">
        <v>3.55</v>
      </c>
      <c r="F61" s="36">
        <v>4600</v>
      </c>
      <c r="G61" s="35">
        <f t="shared" si="3"/>
        <v>16330</v>
      </c>
      <c r="H61" s="27">
        <v>25</v>
      </c>
      <c r="I61" s="34">
        <v>40821</v>
      </c>
      <c r="J61" s="34">
        <v>40835</v>
      </c>
      <c r="K61" s="10" t="str">
        <f t="shared" si="1"/>
        <v>Small</v>
      </c>
      <c r="L61" s="10" t="str">
        <f t="shared" si="2"/>
        <v/>
      </c>
    </row>
    <row r="62" spans="1:12" ht="14.4" x14ac:dyDescent="0.3">
      <c r="A62" s="38" t="s">
        <v>59</v>
      </c>
      <c r="B62" s="10" t="s">
        <v>80</v>
      </c>
      <c r="C62" s="33">
        <v>4569</v>
      </c>
      <c r="D62" s="32" t="s">
        <v>67</v>
      </c>
      <c r="E62" s="28">
        <v>3.5</v>
      </c>
      <c r="F62" s="29">
        <v>3900</v>
      </c>
      <c r="G62" s="28">
        <f t="shared" si="3"/>
        <v>13650</v>
      </c>
      <c r="H62" s="37">
        <v>45</v>
      </c>
      <c r="I62" s="26">
        <v>40821</v>
      </c>
      <c r="J62" s="26">
        <v>40826</v>
      </c>
      <c r="K62" s="10" t="str">
        <f t="shared" si="1"/>
        <v>Small</v>
      </c>
      <c r="L62" s="10" t="str">
        <f t="shared" si="2"/>
        <v/>
      </c>
    </row>
    <row r="63" spans="1:12" ht="14.4" x14ac:dyDescent="0.3">
      <c r="A63" s="30" t="s">
        <v>28</v>
      </c>
      <c r="B63" s="10" t="s">
        <v>79</v>
      </c>
      <c r="C63" s="33">
        <v>6431</v>
      </c>
      <c r="D63" s="32" t="s">
        <v>46</v>
      </c>
      <c r="E63" s="28">
        <v>2.85</v>
      </c>
      <c r="F63" s="29">
        <v>1250</v>
      </c>
      <c r="G63" s="28">
        <f t="shared" si="3"/>
        <v>3562.5</v>
      </c>
      <c r="H63" s="27">
        <v>30</v>
      </c>
      <c r="I63" s="26">
        <v>40821</v>
      </c>
      <c r="J63" s="26">
        <v>40826</v>
      </c>
      <c r="K63" s="10" t="str">
        <f t="shared" si="1"/>
        <v>Small</v>
      </c>
      <c r="L63" s="10" t="str">
        <f t="shared" si="2"/>
        <v/>
      </c>
    </row>
    <row r="64" spans="1:12" x14ac:dyDescent="0.25">
      <c r="A64" s="32" t="s">
        <v>59</v>
      </c>
      <c r="B64" s="10" t="s">
        <v>78</v>
      </c>
      <c r="C64" s="33">
        <v>9399</v>
      </c>
      <c r="D64" s="32" t="s">
        <v>77</v>
      </c>
      <c r="E64" s="35">
        <v>3.65</v>
      </c>
      <c r="F64" s="36">
        <v>1470</v>
      </c>
      <c r="G64" s="35">
        <f t="shared" si="3"/>
        <v>5365.5</v>
      </c>
      <c r="H64" s="37">
        <v>45</v>
      </c>
      <c r="I64" s="34">
        <v>40823</v>
      </c>
      <c r="J64" s="34">
        <v>40828</v>
      </c>
      <c r="K64" s="10" t="str">
        <f t="shared" si="1"/>
        <v>Small</v>
      </c>
      <c r="L64" s="10" t="str">
        <f t="shared" si="2"/>
        <v/>
      </c>
    </row>
    <row r="65" spans="1:12" ht="14.4" x14ac:dyDescent="0.3">
      <c r="A65" s="38" t="s">
        <v>59</v>
      </c>
      <c r="B65" s="10" t="s">
        <v>76</v>
      </c>
      <c r="C65" s="31">
        <v>5454</v>
      </c>
      <c r="D65" s="30" t="s">
        <v>62</v>
      </c>
      <c r="E65" s="28">
        <v>220</v>
      </c>
      <c r="F65" s="29">
        <v>550</v>
      </c>
      <c r="G65" s="28">
        <f t="shared" si="3"/>
        <v>121000</v>
      </c>
      <c r="H65" s="37">
        <v>45</v>
      </c>
      <c r="I65" s="26">
        <v>40825</v>
      </c>
      <c r="J65" s="26">
        <v>40830</v>
      </c>
      <c r="K65" s="10" t="str">
        <f t="shared" si="1"/>
        <v>Small</v>
      </c>
      <c r="L65" s="10" t="str">
        <f t="shared" si="2"/>
        <v/>
      </c>
    </row>
    <row r="66" spans="1:12" ht="14.4" x14ac:dyDescent="0.3">
      <c r="A66" s="30" t="s">
        <v>48</v>
      </c>
      <c r="B66" s="10" t="s">
        <v>75</v>
      </c>
      <c r="C66" s="33">
        <v>6489</v>
      </c>
      <c r="D66" s="32" t="s">
        <v>46</v>
      </c>
      <c r="E66" s="28">
        <v>3</v>
      </c>
      <c r="F66" s="29">
        <v>900</v>
      </c>
      <c r="G66" s="28">
        <f t="shared" si="3"/>
        <v>2700</v>
      </c>
      <c r="H66" s="27">
        <v>25</v>
      </c>
      <c r="I66" s="26">
        <v>40826</v>
      </c>
      <c r="J66" s="26">
        <v>40834</v>
      </c>
      <c r="K66" s="10" t="str">
        <f t="shared" si="1"/>
        <v>Small</v>
      </c>
      <c r="L66" s="10" t="str">
        <f t="shared" si="2"/>
        <v/>
      </c>
    </row>
    <row r="67" spans="1:12" ht="14.4" x14ac:dyDescent="0.3">
      <c r="A67" s="30" t="s">
        <v>45</v>
      </c>
      <c r="B67" s="10" t="s">
        <v>74</v>
      </c>
      <c r="C67" s="33">
        <v>1243</v>
      </c>
      <c r="D67" s="32" t="s">
        <v>52</v>
      </c>
      <c r="E67" s="28">
        <v>4.25</v>
      </c>
      <c r="F67" s="29">
        <v>10500</v>
      </c>
      <c r="G67" s="35">
        <f t="shared" si="3"/>
        <v>44625</v>
      </c>
      <c r="H67" s="27">
        <v>30</v>
      </c>
      <c r="I67" s="26">
        <v>40826</v>
      </c>
      <c r="J67" s="26">
        <v>40833</v>
      </c>
      <c r="K67" s="10" t="str">
        <f t="shared" si="1"/>
        <v>Large</v>
      </c>
      <c r="L67" s="10" t="str">
        <f t="shared" si="2"/>
        <v>Critical</v>
      </c>
    </row>
    <row r="68" spans="1:12" ht="14.4" x14ac:dyDescent="0.3">
      <c r="A68" s="30" t="s">
        <v>31</v>
      </c>
      <c r="B68" s="10" t="s">
        <v>73</v>
      </c>
      <c r="C68" s="31">
        <v>8008</v>
      </c>
      <c r="D68" s="30" t="s">
        <v>49</v>
      </c>
      <c r="E68" s="28">
        <v>645</v>
      </c>
      <c r="F68" s="29">
        <v>100</v>
      </c>
      <c r="G68" s="28">
        <f t="shared" ref="G68:G97" si="4">E68*F68</f>
        <v>64500</v>
      </c>
      <c r="H68" s="27">
        <v>30</v>
      </c>
      <c r="I68" s="26">
        <v>40826</v>
      </c>
      <c r="J68" s="26">
        <v>40837</v>
      </c>
      <c r="K68" s="10" t="str">
        <f t="shared" si="1"/>
        <v>Small</v>
      </c>
      <c r="L68" s="10" t="str">
        <f t="shared" si="2"/>
        <v/>
      </c>
    </row>
    <row r="69" spans="1:12" ht="14.4" x14ac:dyDescent="0.3">
      <c r="A69" s="30" t="s">
        <v>28</v>
      </c>
      <c r="B69" s="10" t="s">
        <v>72</v>
      </c>
      <c r="C69" s="31">
        <v>7258</v>
      </c>
      <c r="D69" s="30" t="s">
        <v>34</v>
      </c>
      <c r="E69" s="28">
        <v>100.5</v>
      </c>
      <c r="F69" s="29">
        <v>90</v>
      </c>
      <c r="G69" s="28">
        <f t="shared" si="4"/>
        <v>9045</v>
      </c>
      <c r="H69" s="27">
        <v>30</v>
      </c>
      <c r="I69" s="26">
        <v>40826</v>
      </c>
      <c r="J69" s="26">
        <v>40833</v>
      </c>
      <c r="K69" s="10" t="str">
        <f t="shared" ref="K69:K97" si="5">IF(F69&gt;=10000,"Large","Small")</f>
        <v>Small</v>
      </c>
      <c r="L69" s="10" t="str">
        <f t="shared" ref="L69:L97" si="6">IF(AND(K69="Large",G69&gt;=25000),"Critical","")</f>
        <v/>
      </c>
    </row>
    <row r="70" spans="1:12" ht="14.4" x14ac:dyDescent="0.3">
      <c r="A70" s="30" t="s">
        <v>28</v>
      </c>
      <c r="B70" s="10" t="s">
        <v>71</v>
      </c>
      <c r="C70" s="31">
        <v>8148</v>
      </c>
      <c r="D70" s="30" t="s">
        <v>49</v>
      </c>
      <c r="E70" s="28">
        <v>655.5</v>
      </c>
      <c r="F70" s="29">
        <v>125</v>
      </c>
      <c r="G70" s="28">
        <f t="shared" si="4"/>
        <v>81937.5</v>
      </c>
      <c r="H70" s="27">
        <v>30</v>
      </c>
      <c r="I70" s="26">
        <v>40826</v>
      </c>
      <c r="J70" s="26">
        <v>40833</v>
      </c>
      <c r="K70" s="10" t="str">
        <f t="shared" si="5"/>
        <v>Small</v>
      </c>
      <c r="L70" s="10" t="str">
        <f t="shared" si="6"/>
        <v/>
      </c>
    </row>
    <row r="71" spans="1:12" x14ac:dyDescent="0.25">
      <c r="A71" s="32" t="s">
        <v>54</v>
      </c>
      <c r="B71" s="10" t="s">
        <v>70</v>
      </c>
      <c r="C71" s="33">
        <v>1122</v>
      </c>
      <c r="D71" s="32" t="s">
        <v>52</v>
      </c>
      <c r="E71" s="35">
        <v>4.25</v>
      </c>
      <c r="F71" s="36">
        <v>17000</v>
      </c>
      <c r="G71" s="35">
        <f t="shared" si="4"/>
        <v>72250</v>
      </c>
      <c r="H71" s="27">
        <v>30</v>
      </c>
      <c r="I71" s="34">
        <v>40827</v>
      </c>
      <c r="J71" s="34">
        <v>40835</v>
      </c>
      <c r="K71" s="10" t="str">
        <f t="shared" si="5"/>
        <v>Large</v>
      </c>
      <c r="L71" s="10" t="str">
        <f t="shared" si="6"/>
        <v>Critical</v>
      </c>
    </row>
    <row r="72" spans="1:12" x14ac:dyDescent="0.25">
      <c r="A72" s="32" t="s">
        <v>33</v>
      </c>
      <c r="B72" s="10" t="s">
        <v>69</v>
      </c>
      <c r="C72" s="33">
        <v>6321</v>
      </c>
      <c r="D72" s="32" t="s">
        <v>46</v>
      </c>
      <c r="E72" s="35">
        <v>2.4500000000000002</v>
      </c>
      <c r="F72" s="36">
        <v>1250</v>
      </c>
      <c r="G72" s="35">
        <f t="shared" si="4"/>
        <v>3062.5</v>
      </c>
      <c r="H72" s="27">
        <v>30</v>
      </c>
      <c r="I72" s="34">
        <v>40828</v>
      </c>
      <c r="J72" s="34">
        <v>40837</v>
      </c>
      <c r="K72" s="10" t="str">
        <f t="shared" si="5"/>
        <v>Small</v>
      </c>
      <c r="L72" s="10" t="str">
        <f t="shared" si="6"/>
        <v/>
      </c>
    </row>
    <row r="73" spans="1:12" ht="14.4" x14ac:dyDescent="0.3">
      <c r="A73" s="30" t="s">
        <v>45</v>
      </c>
      <c r="B73" s="10" t="s">
        <v>68</v>
      </c>
      <c r="C73" s="33">
        <v>4224</v>
      </c>
      <c r="D73" s="32" t="s">
        <v>67</v>
      </c>
      <c r="E73" s="28">
        <v>3.95</v>
      </c>
      <c r="F73" s="29">
        <v>4500</v>
      </c>
      <c r="G73" s="28">
        <f t="shared" si="4"/>
        <v>17775</v>
      </c>
      <c r="H73" s="27">
        <v>30</v>
      </c>
      <c r="I73" s="26">
        <v>40831</v>
      </c>
      <c r="J73" s="26">
        <v>40836</v>
      </c>
      <c r="K73" s="10" t="str">
        <f t="shared" si="5"/>
        <v>Small</v>
      </c>
      <c r="L73" s="10" t="str">
        <f t="shared" si="6"/>
        <v/>
      </c>
    </row>
    <row r="74" spans="1:12" ht="14.4" x14ac:dyDescent="0.3">
      <c r="A74" s="38" t="s">
        <v>59</v>
      </c>
      <c r="B74" s="10" t="s">
        <v>66</v>
      </c>
      <c r="C74" s="31">
        <v>5454</v>
      </c>
      <c r="D74" s="30" t="s">
        <v>62</v>
      </c>
      <c r="E74" s="28">
        <v>220</v>
      </c>
      <c r="F74" s="29">
        <v>500</v>
      </c>
      <c r="G74" s="28">
        <f t="shared" si="4"/>
        <v>110000</v>
      </c>
      <c r="H74" s="37">
        <v>45</v>
      </c>
      <c r="I74" s="26">
        <v>40831</v>
      </c>
      <c r="J74" s="26">
        <v>40836</v>
      </c>
      <c r="K74" s="10" t="str">
        <f t="shared" si="5"/>
        <v>Small</v>
      </c>
      <c r="L74" s="10" t="str">
        <f t="shared" si="6"/>
        <v/>
      </c>
    </row>
    <row r="75" spans="1:12" ht="14.4" x14ac:dyDescent="0.3">
      <c r="A75" s="30" t="s">
        <v>28</v>
      </c>
      <c r="B75" s="10" t="s">
        <v>65</v>
      </c>
      <c r="C75" s="31">
        <v>7258</v>
      </c>
      <c r="D75" s="30" t="s">
        <v>34</v>
      </c>
      <c r="E75" s="28">
        <v>100.5</v>
      </c>
      <c r="F75" s="29">
        <v>100</v>
      </c>
      <c r="G75" s="28">
        <f t="shared" si="4"/>
        <v>10050</v>
      </c>
      <c r="H75" s="27">
        <v>30</v>
      </c>
      <c r="I75" s="26">
        <v>40831</v>
      </c>
      <c r="J75" s="26">
        <v>40840</v>
      </c>
      <c r="K75" s="10" t="str">
        <f t="shared" si="5"/>
        <v>Small</v>
      </c>
      <c r="L75" s="10" t="str">
        <f t="shared" si="6"/>
        <v/>
      </c>
    </row>
    <row r="76" spans="1:12" ht="14.4" x14ac:dyDescent="0.3">
      <c r="A76" s="30" t="s">
        <v>31</v>
      </c>
      <c r="B76" s="10" t="s">
        <v>64</v>
      </c>
      <c r="C76" s="31">
        <v>8008</v>
      </c>
      <c r="D76" s="30" t="s">
        <v>49</v>
      </c>
      <c r="E76" s="28">
        <v>645</v>
      </c>
      <c r="F76" s="29">
        <v>150</v>
      </c>
      <c r="G76" s="28">
        <f t="shared" si="4"/>
        <v>96750</v>
      </c>
      <c r="H76" s="27">
        <v>30</v>
      </c>
      <c r="I76" s="26">
        <v>40831</v>
      </c>
      <c r="J76" s="26">
        <v>40842</v>
      </c>
      <c r="K76" s="10" t="str">
        <f t="shared" si="5"/>
        <v>Small</v>
      </c>
      <c r="L76" s="10" t="str">
        <f t="shared" si="6"/>
        <v/>
      </c>
    </row>
    <row r="77" spans="1:12" ht="14.4" x14ac:dyDescent="0.3">
      <c r="A77" s="30" t="s">
        <v>45</v>
      </c>
      <c r="B77" s="10" t="s">
        <v>63</v>
      </c>
      <c r="C77" s="31">
        <v>5417</v>
      </c>
      <c r="D77" s="30" t="s">
        <v>62</v>
      </c>
      <c r="E77" s="39">
        <v>255</v>
      </c>
      <c r="F77" s="29">
        <v>500</v>
      </c>
      <c r="G77" s="28">
        <f t="shared" si="4"/>
        <v>127500</v>
      </c>
      <c r="H77" s="27">
        <v>30</v>
      </c>
      <c r="I77" s="26">
        <v>40836</v>
      </c>
      <c r="J77" s="26">
        <v>40843</v>
      </c>
      <c r="K77" s="10" t="str">
        <f t="shared" si="5"/>
        <v>Small</v>
      </c>
      <c r="L77" s="10" t="str">
        <f t="shared" si="6"/>
        <v/>
      </c>
    </row>
    <row r="78" spans="1:12" ht="14.4" x14ac:dyDescent="0.3">
      <c r="A78" s="30" t="s">
        <v>28</v>
      </c>
      <c r="B78" s="10" t="s">
        <v>61</v>
      </c>
      <c r="C78" s="31">
        <v>7258</v>
      </c>
      <c r="D78" s="30" t="s">
        <v>34</v>
      </c>
      <c r="E78" s="28">
        <v>100.5</v>
      </c>
      <c r="F78" s="29">
        <v>95</v>
      </c>
      <c r="G78" s="28">
        <f t="shared" si="4"/>
        <v>9547.5</v>
      </c>
      <c r="H78" s="27">
        <v>30</v>
      </c>
      <c r="I78" s="26">
        <v>40836</v>
      </c>
      <c r="J78" s="26">
        <v>40845</v>
      </c>
      <c r="K78" s="10" t="str">
        <f t="shared" si="5"/>
        <v>Small</v>
      </c>
      <c r="L78" s="10" t="str">
        <f t="shared" si="6"/>
        <v/>
      </c>
    </row>
    <row r="79" spans="1:12" ht="14.4" x14ac:dyDescent="0.3">
      <c r="A79" s="30" t="s">
        <v>45</v>
      </c>
      <c r="B79" s="10" t="s">
        <v>60</v>
      </c>
      <c r="C79" s="31">
        <v>5634</v>
      </c>
      <c r="D79" s="30" t="s">
        <v>29</v>
      </c>
      <c r="E79" s="28">
        <v>185</v>
      </c>
      <c r="F79" s="29">
        <v>150</v>
      </c>
      <c r="G79" s="28">
        <f t="shared" si="4"/>
        <v>27750</v>
      </c>
      <c r="H79" s="27">
        <v>30</v>
      </c>
      <c r="I79" s="26">
        <v>40841</v>
      </c>
      <c r="J79" s="26">
        <v>40850</v>
      </c>
      <c r="K79" s="10" t="str">
        <f t="shared" si="5"/>
        <v>Small</v>
      </c>
      <c r="L79" s="10" t="str">
        <f t="shared" si="6"/>
        <v/>
      </c>
    </row>
    <row r="80" spans="1:12" ht="14.4" x14ac:dyDescent="0.3">
      <c r="A80" s="38" t="s">
        <v>59</v>
      </c>
      <c r="B80" s="10" t="s">
        <v>58</v>
      </c>
      <c r="C80" s="31">
        <v>5275</v>
      </c>
      <c r="D80" s="30" t="s">
        <v>57</v>
      </c>
      <c r="E80" s="28">
        <v>1</v>
      </c>
      <c r="F80" s="29">
        <v>25000</v>
      </c>
      <c r="G80" s="28">
        <f t="shared" si="4"/>
        <v>25000</v>
      </c>
      <c r="H80" s="37">
        <v>45</v>
      </c>
      <c r="I80" s="26">
        <v>40841</v>
      </c>
      <c r="J80" s="26">
        <v>40846</v>
      </c>
      <c r="K80" s="10" t="str">
        <f t="shared" si="5"/>
        <v>Large</v>
      </c>
      <c r="L80" s="10" t="str">
        <f t="shared" si="6"/>
        <v>Critical</v>
      </c>
    </row>
    <row r="81" spans="1:12" x14ac:dyDescent="0.25">
      <c r="A81" s="32" t="s">
        <v>33</v>
      </c>
      <c r="B81" s="10" t="s">
        <v>56</v>
      </c>
      <c r="C81" s="33">
        <v>6321</v>
      </c>
      <c r="D81" s="32" t="s">
        <v>46</v>
      </c>
      <c r="E81" s="35">
        <v>2.4500000000000002</v>
      </c>
      <c r="F81" s="36">
        <v>1500</v>
      </c>
      <c r="G81" s="35">
        <f t="shared" si="4"/>
        <v>3675.0000000000005</v>
      </c>
      <c r="H81" s="27">
        <v>30</v>
      </c>
      <c r="I81" s="34">
        <v>40841</v>
      </c>
      <c r="J81" s="34">
        <v>40849</v>
      </c>
      <c r="K81" s="10" t="str">
        <f t="shared" si="5"/>
        <v>Small</v>
      </c>
      <c r="L81" s="10" t="str">
        <f t="shared" si="6"/>
        <v/>
      </c>
    </row>
    <row r="82" spans="1:12" ht="14.4" x14ac:dyDescent="0.3">
      <c r="A82" s="30" t="s">
        <v>33</v>
      </c>
      <c r="B82" s="10" t="s">
        <v>55</v>
      </c>
      <c r="C82" s="31">
        <v>5689</v>
      </c>
      <c r="D82" s="30" t="s">
        <v>29</v>
      </c>
      <c r="E82" s="28">
        <v>175</v>
      </c>
      <c r="F82" s="29">
        <v>155</v>
      </c>
      <c r="G82" s="28">
        <f t="shared" si="4"/>
        <v>27125</v>
      </c>
      <c r="H82" s="27">
        <v>30</v>
      </c>
      <c r="I82" s="26">
        <v>40841</v>
      </c>
      <c r="J82" s="26">
        <v>40850</v>
      </c>
      <c r="K82" s="10" t="str">
        <f t="shared" si="5"/>
        <v>Small</v>
      </c>
      <c r="L82" s="10" t="str">
        <f t="shared" si="6"/>
        <v/>
      </c>
    </row>
    <row r="83" spans="1:12" x14ac:dyDescent="0.25">
      <c r="A83" s="32" t="s">
        <v>54</v>
      </c>
      <c r="B83" s="10" t="s">
        <v>53</v>
      </c>
      <c r="C83" s="33">
        <v>1122</v>
      </c>
      <c r="D83" s="32" t="s">
        <v>52</v>
      </c>
      <c r="E83" s="35">
        <v>4.25</v>
      </c>
      <c r="F83" s="36">
        <v>17500</v>
      </c>
      <c r="G83" s="35">
        <f t="shared" si="4"/>
        <v>74375</v>
      </c>
      <c r="H83" s="27">
        <v>30</v>
      </c>
      <c r="I83" s="34">
        <v>40841</v>
      </c>
      <c r="J83" s="34">
        <v>40850</v>
      </c>
      <c r="K83" s="10" t="str">
        <f t="shared" si="5"/>
        <v>Large</v>
      </c>
      <c r="L83" s="10" t="str">
        <f t="shared" si="6"/>
        <v>Critical</v>
      </c>
    </row>
    <row r="84" spans="1:12" ht="14.4" x14ac:dyDescent="0.3">
      <c r="A84" s="30" t="s">
        <v>31</v>
      </c>
      <c r="B84" s="10" t="s">
        <v>51</v>
      </c>
      <c r="C84" s="31">
        <v>5677</v>
      </c>
      <c r="D84" s="30" t="s">
        <v>29</v>
      </c>
      <c r="E84" s="28">
        <v>195</v>
      </c>
      <c r="F84" s="29">
        <v>130</v>
      </c>
      <c r="G84" s="28">
        <f t="shared" si="4"/>
        <v>25350</v>
      </c>
      <c r="H84" s="27">
        <v>30</v>
      </c>
      <c r="I84" s="26">
        <v>40844</v>
      </c>
      <c r="J84" s="26">
        <v>40854</v>
      </c>
      <c r="K84" s="10" t="str">
        <f t="shared" si="5"/>
        <v>Small</v>
      </c>
      <c r="L84" s="10" t="str">
        <f t="shared" si="6"/>
        <v/>
      </c>
    </row>
    <row r="85" spans="1:12" ht="14.4" x14ac:dyDescent="0.3">
      <c r="A85" s="30" t="s">
        <v>31</v>
      </c>
      <c r="B85" s="10" t="s">
        <v>50</v>
      </c>
      <c r="C85" s="31">
        <v>8008</v>
      </c>
      <c r="D85" s="30" t="s">
        <v>49</v>
      </c>
      <c r="E85" s="28">
        <v>645</v>
      </c>
      <c r="F85" s="29">
        <v>120</v>
      </c>
      <c r="G85" s="28">
        <f t="shared" si="4"/>
        <v>77400</v>
      </c>
      <c r="H85" s="27">
        <v>30</v>
      </c>
      <c r="I85" s="26">
        <v>40844</v>
      </c>
      <c r="J85" s="26">
        <v>40851</v>
      </c>
      <c r="K85" s="10" t="str">
        <f t="shared" si="5"/>
        <v>Small</v>
      </c>
      <c r="L85" s="10" t="str">
        <f t="shared" si="6"/>
        <v/>
      </c>
    </row>
    <row r="86" spans="1:12" ht="14.4" x14ac:dyDescent="0.3">
      <c r="A86" s="30" t="s">
        <v>48</v>
      </c>
      <c r="B86" s="10" t="s">
        <v>47</v>
      </c>
      <c r="C86" s="33">
        <v>6489</v>
      </c>
      <c r="D86" s="32" t="s">
        <v>46</v>
      </c>
      <c r="E86" s="28">
        <v>3</v>
      </c>
      <c r="F86" s="29">
        <v>1050</v>
      </c>
      <c r="G86" s="28">
        <f t="shared" si="4"/>
        <v>3150</v>
      </c>
      <c r="H86" s="27">
        <v>25</v>
      </c>
      <c r="I86" s="26">
        <v>40845</v>
      </c>
      <c r="J86" s="26">
        <v>40857</v>
      </c>
      <c r="K86" s="10" t="str">
        <f t="shared" si="5"/>
        <v>Small</v>
      </c>
      <c r="L86" s="10" t="str">
        <f t="shared" si="6"/>
        <v/>
      </c>
    </row>
    <row r="87" spans="1:12" ht="14.4" x14ac:dyDescent="0.3">
      <c r="A87" s="30" t="s">
        <v>45</v>
      </c>
      <c r="B87" s="10" t="s">
        <v>44</v>
      </c>
      <c r="C87" s="31">
        <v>5634</v>
      </c>
      <c r="D87" s="30" t="s">
        <v>29</v>
      </c>
      <c r="E87" s="28">
        <v>185</v>
      </c>
      <c r="F87" s="29">
        <v>140</v>
      </c>
      <c r="G87" s="28">
        <f t="shared" si="4"/>
        <v>25900</v>
      </c>
      <c r="H87" s="27">
        <v>30</v>
      </c>
      <c r="I87" s="26">
        <v>40845</v>
      </c>
      <c r="J87" s="26">
        <v>40851</v>
      </c>
      <c r="K87" s="10" t="str">
        <f t="shared" si="5"/>
        <v>Small</v>
      </c>
      <c r="L87" s="10" t="str">
        <f t="shared" si="6"/>
        <v/>
      </c>
    </row>
    <row r="88" spans="1:12" ht="14.4" x14ac:dyDescent="0.3">
      <c r="A88" s="30" t="s">
        <v>28</v>
      </c>
      <c r="B88" s="10" t="s">
        <v>43</v>
      </c>
      <c r="C88" s="31">
        <v>9977</v>
      </c>
      <c r="D88" s="30" t="s">
        <v>42</v>
      </c>
      <c r="E88" s="28">
        <v>1</v>
      </c>
      <c r="F88" s="29">
        <v>525</v>
      </c>
      <c r="G88" s="28">
        <f t="shared" si="4"/>
        <v>525</v>
      </c>
      <c r="H88" s="27">
        <v>30</v>
      </c>
      <c r="I88" s="26">
        <v>40848</v>
      </c>
      <c r="J88" s="26">
        <v>40854</v>
      </c>
      <c r="K88" s="10" t="str">
        <f t="shared" si="5"/>
        <v>Small</v>
      </c>
      <c r="L88" s="10" t="str">
        <f t="shared" si="6"/>
        <v/>
      </c>
    </row>
    <row r="89" spans="1:12" ht="14.4" x14ac:dyDescent="0.3">
      <c r="A89" s="30" t="s">
        <v>28</v>
      </c>
      <c r="B89" s="10" t="s">
        <v>41</v>
      </c>
      <c r="C89" s="31">
        <v>9955</v>
      </c>
      <c r="D89" s="30" t="s">
        <v>26</v>
      </c>
      <c r="E89" s="28">
        <v>0.55000000000000004</v>
      </c>
      <c r="F89" s="29">
        <v>150</v>
      </c>
      <c r="G89" s="28">
        <f t="shared" si="4"/>
        <v>82.5</v>
      </c>
      <c r="H89" s="27">
        <v>30</v>
      </c>
      <c r="I89" s="26">
        <v>40848</v>
      </c>
      <c r="J89" s="26">
        <v>40853</v>
      </c>
      <c r="K89" s="10" t="str">
        <f t="shared" si="5"/>
        <v>Small</v>
      </c>
      <c r="L89" s="10" t="str">
        <f t="shared" si="6"/>
        <v/>
      </c>
    </row>
    <row r="90" spans="1:12" ht="14.4" x14ac:dyDescent="0.3">
      <c r="A90" s="30" t="s">
        <v>33</v>
      </c>
      <c r="B90" s="10" t="s">
        <v>40</v>
      </c>
      <c r="C90" s="31">
        <v>5689</v>
      </c>
      <c r="D90" s="30" t="s">
        <v>29</v>
      </c>
      <c r="E90" s="28">
        <v>175</v>
      </c>
      <c r="F90" s="29">
        <v>150</v>
      </c>
      <c r="G90" s="28">
        <f t="shared" si="4"/>
        <v>26250</v>
      </c>
      <c r="H90" s="27">
        <v>30</v>
      </c>
      <c r="I90" s="26">
        <v>40848</v>
      </c>
      <c r="J90" s="26">
        <v>40856</v>
      </c>
      <c r="K90" s="10" t="str">
        <f t="shared" si="5"/>
        <v>Small</v>
      </c>
      <c r="L90" s="10" t="str">
        <f t="shared" si="6"/>
        <v/>
      </c>
    </row>
    <row r="91" spans="1:12" ht="14.4" x14ac:dyDescent="0.3">
      <c r="A91" s="30" t="s">
        <v>33</v>
      </c>
      <c r="B91" s="10" t="s">
        <v>39</v>
      </c>
      <c r="C91" s="31">
        <v>7268</v>
      </c>
      <c r="D91" s="30" t="s">
        <v>34</v>
      </c>
      <c r="E91" s="28">
        <v>95</v>
      </c>
      <c r="F91" s="29">
        <v>110</v>
      </c>
      <c r="G91" s="28">
        <f t="shared" si="4"/>
        <v>10450</v>
      </c>
      <c r="H91" s="27">
        <v>30</v>
      </c>
      <c r="I91" s="26">
        <v>40848</v>
      </c>
      <c r="J91" s="26">
        <v>40859</v>
      </c>
      <c r="K91" s="10" t="str">
        <f t="shared" si="5"/>
        <v>Small</v>
      </c>
      <c r="L91" s="10" t="str">
        <f t="shared" si="6"/>
        <v/>
      </c>
    </row>
    <row r="92" spans="1:12" ht="14.4" x14ac:dyDescent="0.3">
      <c r="A92" s="30" t="s">
        <v>31</v>
      </c>
      <c r="B92" s="10" t="s">
        <v>38</v>
      </c>
      <c r="C92" s="31">
        <v>5677</v>
      </c>
      <c r="D92" s="30" t="s">
        <v>29</v>
      </c>
      <c r="E92" s="28">
        <v>195</v>
      </c>
      <c r="F92" s="29">
        <v>120</v>
      </c>
      <c r="G92" s="28">
        <f t="shared" si="4"/>
        <v>23400</v>
      </c>
      <c r="H92" s="27">
        <v>30</v>
      </c>
      <c r="I92" s="26">
        <v>40849</v>
      </c>
      <c r="J92" s="26">
        <v>40860</v>
      </c>
      <c r="K92" s="10" t="str">
        <f t="shared" si="5"/>
        <v>Small</v>
      </c>
      <c r="L92" s="10" t="str">
        <f t="shared" si="6"/>
        <v/>
      </c>
    </row>
    <row r="93" spans="1:12" ht="14.4" x14ac:dyDescent="0.3">
      <c r="A93" s="30" t="s">
        <v>28</v>
      </c>
      <c r="B93" s="10" t="s">
        <v>37</v>
      </c>
      <c r="C93" s="31">
        <v>9967</v>
      </c>
      <c r="D93" s="30" t="s">
        <v>36</v>
      </c>
      <c r="E93" s="28">
        <v>0.85</v>
      </c>
      <c r="F93" s="29">
        <v>550</v>
      </c>
      <c r="G93" s="28">
        <f t="shared" si="4"/>
        <v>467.5</v>
      </c>
      <c r="H93" s="27">
        <v>30</v>
      </c>
      <c r="I93" s="26">
        <v>40852</v>
      </c>
      <c r="J93" s="26">
        <v>40858</v>
      </c>
      <c r="K93" s="10" t="str">
        <f t="shared" si="5"/>
        <v>Small</v>
      </c>
      <c r="L93" s="10" t="str">
        <f t="shared" si="6"/>
        <v/>
      </c>
    </row>
    <row r="94" spans="1:12" ht="14.4" x14ac:dyDescent="0.3">
      <c r="A94" s="30" t="s">
        <v>33</v>
      </c>
      <c r="B94" s="10" t="s">
        <v>35</v>
      </c>
      <c r="C94" s="31">
        <v>7268</v>
      </c>
      <c r="D94" s="30" t="s">
        <v>34</v>
      </c>
      <c r="E94" s="28">
        <v>95</v>
      </c>
      <c r="F94" s="29">
        <v>105</v>
      </c>
      <c r="G94" s="28">
        <f t="shared" si="4"/>
        <v>9975</v>
      </c>
      <c r="H94" s="27">
        <v>30</v>
      </c>
      <c r="I94" s="26">
        <v>40852</v>
      </c>
      <c r="J94" s="26">
        <v>40863</v>
      </c>
      <c r="K94" s="10" t="str">
        <f t="shared" si="5"/>
        <v>Small</v>
      </c>
      <c r="L94" s="10" t="str">
        <f t="shared" si="6"/>
        <v/>
      </c>
    </row>
    <row r="95" spans="1:12" ht="14.4" x14ac:dyDescent="0.3">
      <c r="A95" s="30" t="s">
        <v>33</v>
      </c>
      <c r="B95" s="10" t="s">
        <v>32</v>
      </c>
      <c r="C95" s="31">
        <v>5689</v>
      </c>
      <c r="D95" s="30" t="s">
        <v>29</v>
      </c>
      <c r="E95" s="28">
        <v>175</v>
      </c>
      <c r="F95" s="29">
        <v>175</v>
      </c>
      <c r="G95" s="28">
        <f t="shared" si="4"/>
        <v>30625</v>
      </c>
      <c r="H95" s="27">
        <v>30</v>
      </c>
      <c r="I95" s="26">
        <v>40852</v>
      </c>
      <c r="J95" s="26">
        <v>40862</v>
      </c>
      <c r="K95" s="10" t="str">
        <f t="shared" si="5"/>
        <v>Small</v>
      </c>
      <c r="L95" s="10" t="str">
        <f t="shared" si="6"/>
        <v/>
      </c>
    </row>
    <row r="96" spans="1:12" ht="14.4" x14ac:dyDescent="0.3">
      <c r="A96" s="30" t="s">
        <v>31</v>
      </c>
      <c r="B96" s="10" t="s">
        <v>30</v>
      </c>
      <c r="C96" s="31">
        <v>5677</v>
      </c>
      <c r="D96" s="30" t="s">
        <v>29</v>
      </c>
      <c r="E96" s="28">
        <v>195</v>
      </c>
      <c r="F96" s="29">
        <v>110</v>
      </c>
      <c r="G96" s="28">
        <f t="shared" si="4"/>
        <v>21450</v>
      </c>
      <c r="H96" s="27">
        <v>30</v>
      </c>
      <c r="I96" s="26">
        <v>40852</v>
      </c>
      <c r="J96" s="26">
        <v>40864</v>
      </c>
      <c r="K96" s="10" t="str">
        <f t="shared" si="5"/>
        <v>Small</v>
      </c>
      <c r="L96" s="10" t="str">
        <f t="shared" si="6"/>
        <v/>
      </c>
    </row>
    <row r="97" spans="1:12" ht="14.4" x14ac:dyDescent="0.3">
      <c r="A97" s="30" t="s">
        <v>28</v>
      </c>
      <c r="B97" s="10" t="s">
        <v>27</v>
      </c>
      <c r="C97" s="31">
        <v>9955</v>
      </c>
      <c r="D97" s="30" t="s">
        <v>26</v>
      </c>
      <c r="E97" s="28">
        <v>0.55000000000000004</v>
      </c>
      <c r="F97" s="29">
        <v>125</v>
      </c>
      <c r="G97" s="28">
        <f t="shared" si="4"/>
        <v>68.75</v>
      </c>
      <c r="H97" s="27">
        <v>30</v>
      </c>
      <c r="I97" s="26">
        <v>40852</v>
      </c>
      <c r="J97" s="26">
        <v>40857</v>
      </c>
      <c r="K97" s="10" t="str">
        <f t="shared" si="5"/>
        <v>Small</v>
      </c>
      <c r="L97" s="10" t="str">
        <f t="shared" si="6"/>
        <v/>
      </c>
    </row>
    <row r="101" spans="1:12" ht="14.4" x14ac:dyDescent="0.3">
      <c r="B101" s="25"/>
    </row>
    <row r="102" spans="1:12" x14ac:dyDescent="0.25">
      <c r="B102" s="24"/>
    </row>
    <row r="107" spans="1:12" x14ac:dyDescent="0.25">
      <c r="B107" s="24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05256-B87F-436E-95C9-0C5AB67B3BF9}">
  <dimension ref="A1:B7"/>
  <sheetViews>
    <sheetView workbookViewId="0">
      <selection activeCell="B6" sqref="B6"/>
    </sheetView>
  </sheetViews>
  <sheetFormatPr defaultRowHeight="14.4" x14ac:dyDescent="0.3"/>
  <cols>
    <col min="1" max="1" width="16.88671875" bestFit="1" customWidth="1"/>
    <col min="2" max="2" width="8.5546875" bestFit="1" customWidth="1"/>
  </cols>
  <sheetData>
    <row r="1" spans="1:2" x14ac:dyDescent="0.3">
      <c r="A1" s="10" t="s">
        <v>153</v>
      </c>
      <c r="B1" s="10" t="s">
        <v>2</v>
      </c>
    </row>
    <row r="2" spans="1:2" x14ac:dyDescent="0.3">
      <c r="A2" s="44" t="s">
        <v>154</v>
      </c>
      <c r="B2" s="45">
        <v>10</v>
      </c>
    </row>
    <row r="3" spans="1:2" x14ac:dyDescent="0.3">
      <c r="A3" s="44" t="s">
        <v>155</v>
      </c>
      <c r="B3" s="45">
        <v>9</v>
      </c>
    </row>
    <row r="4" spans="1:2" x14ac:dyDescent="0.3">
      <c r="A4" s="10" t="s">
        <v>156</v>
      </c>
      <c r="B4" s="46">
        <v>7.5</v>
      </c>
    </row>
    <row r="5" spans="1:2" x14ac:dyDescent="0.3">
      <c r="A5" s="10"/>
      <c r="B5" s="10"/>
    </row>
    <row r="6" spans="1:2" x14ac:dyDescent="0.3">
      <c r="A6" s="10" t="s">
        <v>145</v>
      </c>
      <c r="B6" s="47">
        <v>100000</v>
      </c>
    </row>
    <row r="7" spans="1:2" x14ac:dyDescent="0.3">
      <c r="A7" s="10" t="s">
        <v>157</v>
      </c>
      <c r="B7" s="48">
        <f>IF(B6&lt;=1000,B2*B6,IF(B3&lt;=5000,B3*B6,B4*B6))</f>
        <v>900000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PermissionLevels xmlns="7a6e37b5-1edd-440d-8fb5-458a524f50c1" xsi:nil="true"/>
    <MigrationWizId xmlns="7a6e37b5-1edd-440d-8fb5-458a524f50c1" xsi:nil="true"/>
    <MigrationWizIdPermissions xmlns="7a6e37b5-1edd-440d-8fb5-458a524f50c1" xsi:nil="true"/>
    <MigrationWizIdSecurityGroups xmlns="7a6e37b5-1edd-440d-8fb5-458a524f50c1" xsi:nil="true"/>
    <MigrationWizIdDocumentLibraryPermissions xmlns="7a6e37b5-1edd-440d-8fb5-458a524f50c1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CF5AD6D8DCD440A6B8A117BF8AF6A2" ma:contentTypeVersion="19" ma:contentTypeDescription="Create a new document." ma:contentTypeScope="" ma:versionID="fe33cc48d2c41d6e8d3a5189c5bed1ef">
  <xsd:schema xmlns:xsd="http://www.w3.org/2001/XMLSchema" xmlns:xs="http://www.w3.org/2001/XMLSchema" xmlns:p="http://schemas.microsoft.com/office/2006/metadata/properties" xmlns:ns1="http://schemas.microsoft.com/sharepoint/v3" xmlns:ns3="7a6e37b5-1edd-440d-8fb5-458a524f50c1" xmlns:ns4="3d6dd6d0-93c8-45ce-b910-d93d26537f89" targetNamespace="http://schemas.microsoft.com/office/2006/metadata/properties" ma:root="true" ma:fieldsID="babe40048319d7be5a6c80724fce2971" ns1:_="" ns3:_="" ns4:_="">
    <xsd:import namespace="http://schemas.microsoft.com/sharepoint/v3"/>
    <xsd:import namespace="7a6e37b5-1edd-440d-8fb5-458a524f50c1"/>
    <xsd:import namespace="3d6dd6d0-93c8-45ce-b910-d93d26537f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6e37b5-1edd-440d-8fb5-458a524f50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igrationWizId" ma:index="17" nillable="true" ma:displayName="MigrationWizId" ma:internalName="MigrationWizId">
      <xsd:simpleType>
        <xsd:restriction base="dms:Text"/>
      </xsd:simpleType>
    </xsd:element>
    <xsd:element name="MigrationWizIdPermissions" ma:index="18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9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20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21" nillable="true" ma:displayName="MigrationWizIdSecurityGroups" ma:internalName="MigrationWizIdSecurityGroup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6dd6d0-93c8-45ce-b910-d93d26537f89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C52D1E-D847-4261-942E-615A5873ED06}">
  <ds:schemaRefs>
    <ds:schemaRef ds:uri="http://purl.org/dc/terms/"/>
    <ds:schemaRef ds:uri="http://schemas.microsoft.com/office/2006/documentManagement/types"/>
    <ds:schemaRef ds:uri="7a6e37b5-1edd-440d-8fb5-458a524f50c1"/>
    <ds:schemaRef ds:uri="http://purl.org/dc/elements/1.1/"/>
    <ds:schemaRef ds:uri="http://schemas.microsoft.com/office/2006/metadata/properties"/>
    <ds:schemaRef ds:uri="3d6dd6d0-93c8-45ce-b910-d93d26537f89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87B8591-EA28-4BE5-9357-AB7BC7659B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17695D-48A1-44D1-AD6E-FC07F5FB07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a6e37b5-1edd-440d-8fb5-458a524f50c1"/>
    <ds:schemaRef ds:uri="3d6dd6d0-93c8-45ce-b910-d93d26537f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 Prediction Models</vt:lpstr>
      <vt:lpstr>Multiplication Table</vt:lpstr>
      <vt:lpstr>Budge Array Formula</vt:lpstr>
      <vt:lpstr>EssentialFunctions</vt:lpstr>
      <vt:lpstr>NestedIFsFunction</vt:lpstr>
    </vt:vector>
  </TitlesOfParts>
  <Company>CCHMC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Platt</dc:creator>
  <cp:lastModifiedBy>George</cp:lastModifiedBy>
  <dcterms:created xsi:type="dcterms:W3CDTF">2015-08-31T03:18:22Z</dcterms:created>
  <dcterms:modified xsi:type="dcterms:W3CDTF">2022-05-02T23:03:02Z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0x01010024CF5AD6D8DCD440A6B8A117BF8AF6A2</vt:lpwstr>
  </property>
</Properties>
</file>