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orge\Desktop\Analytics Projects\"/>
    </mc:Choice>
  </mc:AlternateContent>
  <xr:revisionPtr revIDLastSave="0" documentId="8_{855895FF-CE7E-4FAA-ABC5-5B91A6A7C4F1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Profit Model-DataTables" sheetId="1" r:id="rId1"/>
    <sheet name="OutsourcingDecisions-GoalSeek" sheetId="2" r:id="rId2"/>
    <sheet name="Mortgage Analysis-Rename" sheetId="3" r:id="rId3"/>
    <sheet name="MarkdownPricing-ScenarioManager" sheetId="4" r:id="rId4"/>
    <sheet name="Scenario Summary" sheetId="5" r:id="rId5"/>
  </sheets>
  <externalReferences>
    <externalReference r:id="rId6"/>
    <externalReference r:id="rId7"/>
  </externalReferences>
  <definedNames>
    <definedName name="AmtBorrowed">'Mortgage Analysis-Rename'!$B$3</definedName>
    <definedName name="AnnualInterestRate">'Mortgage Analysis-Rename'!$B$2</definedName>
    <definedName name="ClearanceMkdn">'MarkdownPricing-ScenarioManager'!$B$9</definedName>
    <definedName name="_xlnm.Criteria">[1]Parts!#REF!</definedName>
    <definedName name="Criteria1">[2]Defects!$G$3:$G$4</definedName>
    <definedName name="Criteria2">[2]Defects!$H$3:$H$4</definedName>
    <definedName name="CurrentDate">'[2]Accounts Receivable Data'!$I$1</definedName>
    <definedName name="DaysFullRetail">'MarkdownPricing-ScenarioManager'!$B$7</definedName>
    <definedName name="IntMkdn">'MarkdownPricing-ScenarioManager'!$B$8</definedName>
    <definedName name="Inventory">'MarkdownPricing-ScenarioManager'!$B$5</definedName>
    <definedName name="LineIntercept">'MarkdownPricing-ScenarioManager'!$B$16</definedName>
    <definedName name="LineSlope">'MarkdownPricing-ScenarioManager'!$B$17</definedName>
    <definedName name="Periods">'Mortgage Analysis-Rename'!$B$1</definedName>
    <definedName name="Retail">'MarkdownPricing-ScenarioManager'!$B$4</definedName>
    <definedName name="SellingSeason">'MarkdownPricing-ScenarioManager'!$B$6</definedName>
    <definedName name="solver_adj" localSheetId="1" hidden="1">'OutsourcingDecisions-GoalSeek'!$B$12</definedName>
    <definedName name="solver_cvg" localSheetId="1" hidden="1">0.0001</definedName>
    <definedName name="solver_dia" localSheetId="1" hidden="1">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1000</definedName>
    <definedName name="solver_lin" localSheetId="1" hidden="1">2</definedName>
    <definedName name="solver_lva" localSheetId="1" hidden="1">0</definedName>
    <definedName name="solver_mip" localSheetId="1" hidden="1">5000</definedName>
    <definedName name="solver_msl" localSheetId="1" hidden="1">0</definedName>
    <definedName name="solver_neg" localSheetId="1" hidden="1">0</definedName>
    <definedName name="solver_nod" localSheetId="1" hidden="1">5000</definedName>
    <definedName name="solver_num" localSheetId="1" hidden="1">0</definedName>
    <definedName name="solver_nwt" localSheetId="1" hidden="1">1</definedName>
    <definedName name="solver_opt" localSheetId="1" hidden="1">'OutsourcingDecisions-GoalSeek'!$B$19</definedName>
    <definedName name="solver_pre" localSheetId="1" hidden="1">0.000001</definedName>
    <definedName name="solver_psi" localSheetId="1" hidden="1">0</definedName>
    <definedName name="solver_rbv" localSheetId="1" hidden="1">1</definedName>
    <definedName name="solver_rep" localSheetId="1" hidden="1">0</definedName>
    <definedName name="solver_rlx" localSheetId="1" hidden="1">0</definedName>
    <definedName name="solver_scl" localSheetId="1" hidden="1">0</definedName>
    <definedName name="solver_sho" localSheetId="1" hidden="1">0</definedName>
    <definedName name="solver_ssz" localSheetId="1" hidden="1">0</definedName>
    <definedName name="solver_tim" localSheetId="1" hidden="1">100</definedName>
    <definedName name="solver_tms" localSheetId="1" hidden="1">0</definedName>
    <definedName name="solver_tol" localSheetId="1" hidden="1">0.05</definedName>
    <definedName name="solver_typ" localSheetId="2" hidden="1">2</definedName>
    <definedName name="solver_typ" localSheetId="1" hidden="1">3</definedName>
    <definedName name="solver_val" localSheetId="1" hidden="1">0</definedName>
    <definedName name="solver_var" localSheetId="1" hidden="1">" "</definedName>
    <definedName name="solver_ver" localSheetId="2" hidden="1">15</definedName>
    <definedName name="solver_ver" localSheetId="1" hidden="1">7</definedName>
    <definedName name="solver_vir" localSheetId="1" hidden="1">1</definedName>
    <definedName name="solver_vol" localSheetId="1" hidden="1">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4" i="1"/>
  <c r="C15" i="1"/>
  <c r="B17" i="1"/>
  <c r="C19" i="1"/>
  <c r="C22" i="1"/>
  <c r="J6" i="1"/>
  <c r="G11" i="1"/>
  <c r="F11" i="1"/>
  <c r="B16" i="4"/>
  <c r="B17" i="4"/>
  <c r="B22" i="4"/>
  <c r="B23" i="4"/>
  <c r="B24" i="4"/>
  <c r="B25" i="4"/>
  <c r="C26" i="4"/>
  <c r="B28" i="4"/>
  <c r="B29" i="4"/>
  <c r="B30" i="4"/>
  <c r="B31" i="4"/>
  <c r="C32" i="4"/>
  <c r="B34" i="4"/>
  <c r="B35" i="4"/>
  <c r="C36" i="4"/>
  <c r="C38" i="4"/>
  <c r="B4" i="3"/>
  <c r="B16" i="2"/>
  <c r="B17" i="2"/>
  <c r="B19" i="2"/>
  <c r="B20" i="2"/>
  <c r="C20" i="1"/>
</calcChain>
</file>

<file path=xl/sharedStrings.xml><?xml version="1.0" encoding="utf-8"?>
<sst xmlns="http://schemas.openxmlformats.org/spreadsheetml/2006/main" count="96" uniqueCount="81">
  <si>
    <t>Profit Model</t>
  </si>
  <si>
    <t>Unit Price</t>
  </si>
  <si>
    <t>Unit Cost</t>
  </si>
  <si>
    <t>Fixed Cost</t>
  </si>
  <si>
    <t>Model</t>
  </si>
  <si>
    <t>Quantity Sold</t>
  </si>
  <si>
    <t>Revenue</t>
  </si>
  <si>
    <t>Quantity Produced</t>
  </si>
  <si>
    <t>Variable Cost</t>
  </si>
  <si>
    <t>Profit</t>
  </si>
  <si>
    <t>Demand</t>
  </si>
  <si>
    <t>Data</t>
  </si>
  <si>
    <t>Best Decision</t>
  </si>
  <si>
    <t>Cost difference (Manufacture - Purchase)</t>
  </si>
  <si>
    <t>Total purchased cost</t>
  </si>
  <si>
    <t>Total manufacturing cost</t>
  </si>
  <si>
    <t>Production volume</t>
  </si>
  <si>
    <t>Unit cost</t>
  </si>
  <si>
    <t>Purchased from supplier</t>
  </si>
  <si>
    <t>Unit variable cost</t>
  </si>
  <si>
    <t>Fixed cost</t>
  </si>
  <si>
    <t>Manufactured in-house</t>
  </si>
  <si>
    <t>Outsourcing Decision Model</t>
  </si>
  <si>
    <t>=-PMT(AnnualInterestRate/12,Periods,AmtBorrowed)</t>
  </si>
  <si>
    <t>Monthly payment</t>
  </si>
  <si>
    <t>Amount borrowed</t>
  </si>
  <si>
    <t>Annual int rate</t>
  </si>
  <si>
    <t>Periods (months)</t>
  </si>
  <si>
    <t>Total revenue</t>
    <phoneticPr fontId="4" type="noConversion"/>
  </si>
  <si>
    <t>Clearance revenue</t>
    <phoneticPr fontId="4" type="noConversion"/>
  </si>
  <si>
    <t>Units sold at clearance</t>
  </si>
  <si>
    <t>Clearance price</t>
  </si>
  <si>
    <t>Clearance Sales</t>
  </si>
  <si>
    <t>Discount revenue</t>
    <phoneticPr fontId="4" type="noConversion"/>
  </si>
  <si>
    <t xml:space="preserve">Unit sold </t>
  </si>
  <si>
    <t>Daily sales</t>
  </si>
  <si>
    <t>Discount price</t>
    <phoneticPr fontId="4" type="noConversion"/>
  </si>
  <si>
    <t>Discount</t>
    <phoneticPr fontId="4" type="noConversion"/>
  </si>
  <si>
    <t>Discount Sales</t>
  </si>
  <si>
    <t>Retail revenue</t>
    <phoneticPr fontId="4" type="noConversion"/>
  </si>
  <si>
    <t>Units sold at retail</t>
    <phoneticPr fontId="4" type="noConversion"/>
  </si>
  <si>
    <t>Days at retail price</t>
  </si>
  <si>
    <t>Daily sales</t>
    <phoneticPr fontId="4" type="noConversion"/>
  </si>
  <si>
    <t>Retail price</t>
    <phoneticPr fontId="4" type="noConversion"/>
  </si>
  <si>
    <t>Full Retail Sales</t>
  </si>
  <si>
    <t>Slope</t>
  </si>
  <si>
    <t>Intercept</t>
  </si>
  <si>
    <t>Demand function parameters</t>
  </si>
  <si>
    <t>Daily Sales (Y)</t>
  </si>
  <si>
    <t>Price (X)</t>
  </si>
  <si>
    <t>Average</t>
  </si>
  <si>
    <t>Sales Data</t>
  </si>
  <si>
    <t xml:space="preserve">Clearance markdown </t>
  </si>
  <si>
    <t xml:space="preserve">Intermediate markdown </t>
  </si>
  <si>
    <t>Days at full retail</t>
  </si>
  <si>
    <t>Selling season (days)</t>
  </si>
  <si>
    <t>Inventory</t>
  </si>
  <si>
    <t>Retail price</t>
  </si>
  <si>
    <t>Intermediate markdown</t>
  </si>
  <si>
    <t>Days at full retail price</t>
  </si>
  <si>
    <t>Forty/forty</t>
  </si>
  <si>
    <t>Thirty/thirty</t>
  </si>
  <si>
    <t>Twenty/twenty</t>
  </si>
  <si>
    <t>Ten/ten</t>
  </si>
  <si>
    <t>Scenarios</t>
  </si>
  <si>
    <t>Markdown Pricing Model</t>
  </si>
  <si>
    <t>DaysFullRetail</t>
  </si>
  <si>
    <t>IntMkdn</t>
  </si>
  <si>
    <t>$C$38</t>
  </si>
  <si>
    <t>TenTen</t>
  </si>
  <si>
    <t>Created by George on 5/3/2022</t>
  </si>
  <si>
    <t>TwentyTwenty</t>
  </si>
  <si>
    <t>ThirtyThirty</t>
  </si>
  <si>
    <t>FourtyFourty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</si>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</sst>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&quot;$&quot;* #,##0_);_(&quot;$&quot;* \(#,##0\);_(&quot;$&quot;* &quot;-&quot;??_);_(@_)"/>
    <numFmt numFmtId="167" formatCode="_(* #,##0_);_(* \(#,##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9" fillId="0" borderId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38">
    <xf numFmtId="0" fontId="0" fillId="0" borderId="0" xfId="0"/>
    <xf numFmtId="0" fontId="5" fillId="0" borderId="0" xfId="0" applyFont="1" applyFill="1"/>
    <xf numFmtId="0" fontId="3" fillId="0" borderId="0" xfId="0" applyFont="1"/>
    <xf numFmtId="0" fontId="4" fillId="0" borderId="0" xfId="0" applyFont="1"/>
    <xf numFmtId="164" fontId="4" fillId="2" borderId="3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4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right"/>
    </xf>
    <xf numFmtId="164" fontId="4" fillId="4" borderId="1" xfId="0" applyNumberFormat="1" applyFont="1" applyFill="1" applyBorder="1"/>
    <xf numFmtId="164" fontId="4" fillId="3" borderId="0" xfId="0" applyNumberFormat="1" applyFont="1" applyFill="1" applyBorder="1"/>
    <xf numFmtId="0" fontId="4" fillId="3" borderId="0" xfId="0" applyFont="1" applyFill="1" applyBorder="1"/>
    <xf numFmtId="164" fontId="3" fillId="3" borderId="2" xfId="0" applyNumberFormat="1" applyFont="1" applyFill="1" applyBorder="1" applyAlignment="1">
      <alignment horizontal="right"/>
    </xf>
    <xf numFmtId="164" fontId="4" fillId="3" borderId="8" xfId="0" applyNumberFormat="1" applyFont="1" applyFill="1" applyBorder="1"/>
    <xf numFmtId="0" fontId="4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4" fillId="3" borderId="5" xfId="0" applyFont="1" applyFill="1" applyBorder="1"/>
    <xf numFmtId="164" fontId="4" fillId="3" borderId="5" xfId="0" applyNumberFormat="1" applyFont="1" applyFill="1" applyBorder="1"/>
    <xf numFmtId="0" fontId="3" fillId="3" borderId="6" xfId="0" applyFont="1" applyFill="1" applyBorder="1" applyAlignment="1">
      <alignment horizontal="right"/>
    </xf>
    <xf numFmtId="0" fontId="4" fillId="3" borderId="9" xfId="0" applyFont="1" applyFill="1" applyBorder="1"/>
    <xf numFmtId="164" fontId="4" fillId="3" borderId="7" xfId="0" applyNumberFormat="1" applyFont="1" applyFill="1" applyBorder="1"/>
    <xf numFmtId="0" fontId="6" fillId="0" borderId="0" xfId="1" applyFont="1"/>
    <xf numFmtId="165" fontId="6" fillId="0" borderId="0" xfId="1" applyNumberFormat="1" applyFont="1"/>
    <xf numFmtId="0" fontId="6" fillId="0" borderId="0" xfId="2" applyNumberFormat="1" applyFont="1"/>
    <xf numFmtId="0" fontId="6" fillId="4" borderId="10" xfId="1" applyFont="1" applyFill="1" applyBorder="1" applyAlignment="1">
      <alignment horizontal="right"/>
    </xf>
    <xf numFmtId="0" fontId="7" fillId="0" borderId="0" xfId="1" applyFont="1" applyAlignment="1">
      <alignment horizontal="right"/>
    </xf>
    <xf numFmtId="165" fontId="6" fillId="4" borderId="11" xfId="1" applyNumberFormat="1" applyFont="1" applyFill="1" applyBorder="1"/>
    <xf numFmtId="0" fontId="7" fillId="0" borderId="0" xfId="1" applyFont="1"/>
    <xf numFmtId="165" fontId="6" fillId="3" borderId="7" xfId="1" applyNumberFormat="1" applyFont="1" applyFill="1" applyBorder="1"/>
    <xf numFmtId="0" fontId="7" fillId="3" borderId="6" xfId="1" applyFont="1" applyFill="1" applyBorder="1" applyAlignment="1">
      <alignment horizontal="right"/>
    </xf>
    <xf numFmtId="165" fontId="6" fillId="3" borderId="3" xfId="1" applyNumberFormat="1" applyFont="1" applyFill="1" applyBorder="1"/>
    <xf numFmtId="0" fontId="7" fillId="3" borderId="2" xfId="1" applyFont="1" applyFill="1" applyBorder="1" applyAlignment="1">
      <alignment horizontal="right"/>
    </xf>
    <xf numFmtId="0" fontId="6" fillId="2" borderId="7" xfId="1" applyFont="1" applyFill="1" applyBorder="1"/>
    <xf numFmtId="0" fontId="7" fillId="2" borderId="6" xfId="1" applyFont="1" applyFill="1" applyBorder="1" applyAlignment="1">
      <alignment horizontal="right"/>
    </xf>
    <xf numFmtId="0" fontId="6" fillId="2" borderId="5" xfId="1" applyFont="1" applyFill="1" applyBorder="1"/>
    <xf numFmtId="0" fontId="7" fillId="2" borderId="4" xfId="1" applyFont="1" applyFill="1" applyBorder="1"/>
    <xf numFmtId="165" fontId="6" fillId="2" borderId="5" xfId="2" applyNumberFormat="1" applyFont="1" applyFill="1" applyBorder="1"/>
    <xf numFmtId="0" fontId="7" fillId="2" borderId="4" xfId="1" applyFont="1" applyFill="1" applyBorder="1" applyAlignment="1">
      <alignment horizontal="right"/>
    </xf>
    <xf numFmtId="165" fontId="6" fillId="2" borderId="5" xfId="1" applyNumberFormat="1" applyFont="1" applyFill="1" applyBorder="1"/>
    <xf numFmtId="0" fontId="7" fillId="2" borderId="4" xfId="1" applyFont="1" applyFill="1" applyBorder="1" applyAlignment="1">
      <alignment horizontal="left"/>
    </xf>
    <xf numFmtId="0" fontId="6" fillId="2" borderId="3" xfId="1" applyFont="1" applyFill="1" applyBorder="1"/>
    <xf numFmtId="0" fontId="7" fillId="2" borderId="2" xfId="1" applyFont="1" applyFill="1" applyBorder="1" applyAlignment="1">
      <alignment horizontal="left"/>
    </xf>
    <xf numFmtId="166" fontId="6" fillId="0" borderId="0" xfId="1" applyNumberFormat="1" applyFont="1"/>
    <xf numFmtId="0" fontId="2" fillId="0" borderId="0" xfId="1"/>
    <xf numFmtId="8" fontId="8" fillId="0" borderId="0" xfId="1" quotePrefix="1" applyNumberFormat="1" applyFont="1"/>
    <xf numFmtId="8" fontId="2" fillId="0" borderId="0" xfId="1" applyNumberFormat="1"/>
    <xf numFmtId="164" fontId="2" fillId="0" borderId="0" xfId="1" applyNumberFormat="1"/>
    <xf numFmtId="9" fontId="2" fillId="0" borderId="0" xfId="1" applyNumberFormat="1"/>
    <xf numFmtId="0" fontId="4" fillId="0" borderId="0" xfId="3" applyFont="1"/>
    <xf numFmtId="44" fontId="4" fillId="0" borderId="0" xfId="3" applyNumberFormat="1" applyFont="1"/>
    <xf numFmtId="44" fontId="4" fillId="0" borderId="0" xfId="4" applyFont="1"/>
    <xf numFmtId="167" fontId="4" fillId="0" borderId="0" xfId="5" applyNumberFormat="1" applyFont="1"/>
    <xf numFmtId="167" fontId="4" fillId="0" borderId="0" xfId="3" applyNumberFormat="1" applyFont="1"/>
    <xf numFmtId="164" fontId="4" fillId="4" borderId="1" xfId="3" applyNumberFormat="1" applyFont="1" applyFill="1" applyBorder="1"/>
    <xf numFmtId="0" fontId="3" fillId="0" borderId="0" xfId="3" applyFont="1" applyAlignment="1">
      <alignment horizontal="right"/>
    </xf>
    <xf numFmtId="0" fontId="3" fillId="0" borderId="0" xfId="3" applyFont="1"/>
    <xf numFmtId="0" fontId="4" fillId="0" borderId="0" xfId="3" applyFont="1" applyAlignment="1">
      <alignment horizontal="right"/>
    </xf>
    <xf numFmtId="164" fontId="4" fillId="5" borderId="7" xfId="4" applyNumberFormat="1" applyFont="1" applyFill="1" applyBorder="1"/>
    <xf numFmtId="0" fontId="3" fillId="5" borderId="9" xfId="3" applyFont="1" applyFill="1" applyBorder="1" applyAlignment="1">
      <alignment horizontal="right"/>
    </xf>
    <xf numFmtId="0" fontId="4" fillId="5" borderId="6" xfId="3" applyFont="1" applyFill="1" applyBorder="1"/>
    <xf numFmtId="0" fontId="4" fillId="5" borderId="5" xfId="3" applyFont="1" applyFill="1" applyBorder="1"/>
    <xf numFmtId="1" fontId="4" fillId="5" borderId="0" xfId="5" applyNumberFormat="1" applyFont="1" applyFill="1" applyBorder="1"/>
    <xf numFmtId="0" fontId="3" fillId="5" borderId="4" xfId="3" applyFont="1" applyFill="1" applyBorder="1" applyAlignment="1">
      <alignment horizontal="right"/>
    </xf>
    <xf numFmtId="164" fontId="4" fillId="5" borderId="0" xfId="3" applyNumberFormat="1" applyFont="1" applyFill="1" applyBorder="1"/>
    <xf numFmtId="0" fontId="4" fillId="5" borderId="3" xfId="3" applyFont="1" applyFill="1" applyBorder="1"/>
    <xf numFmtId="0" fontId="4" fillId="5" borderId="8" xfId="3" applyFont="1" applyFill="1" applyBorder="1"/>
    <xf numFmtId="0" fontId="3" fillId="5" borderId="2" xfId="3" applyFont="1" applyFill="1" applyBorder="1" applyAlignment="1">
      <alignment horizontal="left"/>
    </xf>
    <xf numFmtId="164" fontId="4" fillId="6" borderId="7" xfId="3" applyNumberFormat="1" applyFont="1" applyFill="1" applyBorder="1"/>
    <xf numFmtId="0" fontId="3" fillId="6" borderId="9" xfId="3" applyFont="1" applyFill="1" applyBorder="1" applyAlignment="1">
      <alignment horizontal="right"/>
    </xf>
    <xf numFmtId="0" fontId="3" fillId="6" borderId="6" xfId="3" applyFont="1" applyFill="1" applyBorder="1"/>
    <xf numFmtId="0" fontId="4" fillId="6" borderId="5" xfId="3" applyFont="1" applyFill="1" applyBorder="1"/>
    <xf numFmtId="0" fontId="4" fillId="6" borderId="0" xfId="3" applyFont="1" applyFill="1" applyBorder="1"/>
    <xf numFmtId="0" fontId="3" fillId="6" borderId="4" xfId="3" applyFont="1" applyFill="1" applyBorder="1" applyAlignment="1">
      <alignment horizontal="right"/>
    </xf>
    <xf numFmtId="43" fontId="4" fillId="6" borderId="0" xfId="5" applyFont="1" applyFill="1" applyBorder="1"/>
    <xf numFmtId="164" fontId="4" fillId="6" borderId="0" xfId="4" applyNumberFormat="1" applyFont="1" applyFill="1" applyBorder="1"/>
    <xf numFmtId="9" fontId="4" fillId="6" borderId="0" xfId="3" applyNumberFormat="1" applyFont="1" applyFill="1" applyBorder="1"/>
    <xf numFmtId="0" fontId="4" fillId="6" borderId="3" xfId="3" applyFont="1" applyFill="1" applyBorder="1"/>
    <xf numFmtId="0" fontId="4" fillId="6" borderId="8" xfId="3" applyFont="1" applyFill="1" applyBorder="1"/>
    <xf numFmtId="0" fontId="3" fillId="6" borderId="2" xfId="3" applyFont="1" applyFill="1" applyBorder="1"/>
    <xf numFmtId="44" fontId="4" fillId="0" borderId="0" xfId="4" applyFont="1" applyFill="1"/>
    <xf numFmtId="164" fontId="4" fillId="3" borderId="7" xfId="4" applyNumberFormat="1" applyFont="1" applyFill="1" applyBorder="1"/>
    <xf numFmtId="0" fontId="3" fillId="3" borderId="9" xfId="3" applyFont="1" applyFill="1" applyBorder="1" applyAlignment="1">
      <alignment horizontal="right"/>
    </xf>
    <xf numFmtId="0" fontId="3" fillId="3" borderId="6" xfId="3" applyFont="1" applyFill="1" applyBorder="1"/>
    <xf numFmtId="0" fontId="4" fillId="3" borderId="5" xfId="3" applyFont="1" applyFill="1" applyBorder="1"/>
    <xf numFmtId="1" fontId="4" fillId="3" borderId="0" xfId="3" applyNumberFormat="1" applyFont="1" applyFill="1" applyBorder="1"/>
    <xf numFmtId="0" fontId="3" fillId="3" borderId="4" xfId="3" applyFont="1" applyFill="1" applyBorder="1" applyAlignment="1">
      <alignment horizontal="right"/>
    </xf>
    <xf numFmtId="0" fontId="4" fillId="3" borderId="0" xfId="3" applyFont="1" applyFill="1" applyBorder="1"/>
    <xf numFmtId="2" fontId="4" fillId="3" borderId="0" xfId="5" applyNumberFormat="1" applyFont="1" applyFill="1" applyBorder="1"/>
    <xf numFmtId="9" fontId="4" fillId="0" borderId="0" xfId="3" applyNumberFormat="1" applyFont="1"/>
    <xf numFmtId="164" fontId="4" fillId="3" borderId="0" xfId="4" applyNumberFormat="1" applyFont="1" applyFill="1" applyBorder="1"/>
    <xf numFmtId="0" fontId="4" fillId="3" borderId="3" xfId="3" applyFont="1" applyFill="1" applyBorder="1"/>
    <xf numFmtId="0" fontId="4" fillId="3" borderId="8" xfId="3" applyFont="1" applyFill="1" applyBorder="1"/>
    <xf numFmtId="0" fontId="3" fillId="3" borderId="2" xfId="3" applyFont="1" applyFill="1" applyBorder="1"/>
    <xf numFmtId="0" fontId="4" fillId="7" borderId="7" xfId="3" applyFont="1" applyFill="1" applyBorder="1"/>
    <xf numFmtId="0" fontId="3" fillId="7" borderId="6" xfId="3" applyFont="1" applyFill="1" applyBorder="1" applyAlignment="1">
      <alignment horizontal="right"/>
    </xf>
    <xf numFmtId="0" fontId="4" fillId="7" borderId="5" xfId="3" applyFont="1" applyFill="1" applyBorder="1"/>
    <xf numFmtId="0" fontId="3" fillId="7" borderId="4" xfId="3" applyFont="1" applyFill="1" applyBorder="1" applyAlignment="1">
      <alignment horizontal="right"/>
    </xf>
    <xf numFmtId="2" fontId="4" fillId="7" borderId="7" xfId="3" applyNumberFormat="1" applyFont="1" applyFill="1" applyBorder="1"/>
    <xf numFmtId="6" fontId="4" fillId="7" borderId="6" xfId="3" applyNumberFormat="1" applyFont="1" applyFill="1" applyBorder="1" applyAlignment="1">
      <alignment horizontal="right"/>
    </xf>
    <xf numFmtId="2" fontId="4" fillId="7" borderId="3" xfId="3" applyNumberFormat="1" applyFont="1" applyFill="1" applyBorder="1" applyAlignment="1">
      <alignment horizontal="right"/>
    </xf>
    <xf numFmtId="6" fontId="4" fillId="7" borderId="2" xfId="3" applyNumberFormat="1" applyFont="1" applyFill="1" applyBorder="1" applyAlignment="1">
      <alignment horizontal="right"/>
    </xf>
    <xf numFmtId="9" fontId="3" fillId="7" borderId="5" xfId="3" applyNumberFormat="1" applyFont="1" applyFill="1" applyBorder="1" applyAlignment="1">
      <alignment horizontal="right"/>
    </xf>
    <xf numFmtId="9" fontId="3" fillId="7" borderId="3" xfId="3" applyNumberFormat="1" applyFont="1" applyFill="1" applyBorder="1" applyAlignment="1">
      <alignment horizontal="right"/>
    </xf>
    <xf numFmtId="0" fontId="3" fillId="7" borderId="2" xfId="3" applyFont="1" applyFill="1" applyBorder="1" applyAlignment="1">
      <alignment horizontal="left"/>
    </xf>
    <xf numFmtId="9" fontId="4" fillId="0" borderId="0" xfId="3" applyNumberFormat="1" applyFont="1" applyFill="1" applyBorder="1"/>
    <xf numFmtId="0" fontId="3" fillId="0" borderId="0" xfId="3" applyFont="1" applyFill="1" applyBorder="1" applyAlignment="1">
      <alignment horizontal="right"/>
    </xf>
    <xf numFmtId="9" fontId="4" fillId="2" borderId="7" xfId="3" applyNumberFormat="1" applyFont="1" applyFill="1" applyBorder="1"/>
    <xf numFmtId="0" fontId="3" fillId="2" borderId="6" xfId="3" applyFont="1" applyFill="1" applyBorder="1" applyAlignment="1">
      <alignment horizontal="right"/>
    </xf>
    <xf numFmtId="9" fontId="4" fillId="2" borderId="5" xfId="3" applyNumberFormat="1" applyFont="1" applyFill="1" applyBorder="1"/>
    <xf numFmtId="0" fontId="3" fillId="2" borderId="4" xfId="3" applyFont="1" applyFill="1" applyBorder="1" applyAlignment="1">
      <alignment horizontal="right"/>
    </xf>
    <xf numFmtId="0" fontId="4" fillId="2" borderId="5" xfId="3" applyFont="1" applyFill="1" applyBorder="1"/>
    <xf numFmtId="1" fontId="4" fillId="2" borderId="5" xfId="5" applyNumberFormat="1" applyFont="1" applyFill="1" applyBorder="1"/>
    <xf numFmtId="8" fontId="4" fillId="2" borderId="3" xfId="3" applyNumberFormat="1" applyFont="1" applyFill="1" applyBorder="1"/>
    <xf numFmtId="0" fontId="3" fillId="2" borderId="2" xfId="3" applyFont="1" applyFill="1" applyBorder="1" applyAlignment="1">
      <alignment horizontal="right"/>
    </xf>
    <xf numFmtId="164" fontId="4" fillId="0" borderId="0" xfId="0" applyNumberFormat="1" applyFont="1"/>
    <xf numFmtId="44" fontId="4" fillId="0" borderId="0" xfId="10" applyFont="1"/>
    <xf numFmtId="164" fontId="4" fillId="0" borderId="0" xfId="10" applyNumberFormat="1" applyFont="1"/>
    <xf numFmtId="6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textRotation="90"/>
    </xf>
    <xf numFmtId="166" fontId="4" fillId="0" borderId="0" xfId="10" applyNumberFormat="1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164" fontId="0" fillId="0" borderId="13" xfId="0" applyNumberFormat="1" applyFill="1" applyBorder="1" applyAlignment="1"/>
    <xf numFmtId="0" fontId="12" fillId="8" borderId="9" xfId="0" applyFont="1" applyFill="1" applyBorder="1" applyAlignment="1">
      <alignment horizontal="left"/>
    </xf>
    <xf numFmtId="0" fontId="12" fillId="8" borderId="12" xfId="0" applyFont="1" applyFill="1" applyBorder="1" applyAlignment="1">
      <alignment horizontal="left"/>
    </xf>
    <xf numFmtId="0" fontId="0" fillId="0" borderId="14" xfId="0" applyFill="1" applyBorder="1" applyAlignment="1"/>
    <xf numFmtId="0" fontId="13" fillId="9" borderId="0" xfId="0" applyFont="1" applyFill="1" applyBorder="1" applyAlignment="1">
      <alignment horizontal="left"/>
    </xf>
    <xf numFmtId="0" fontId="14" fillId="9" borderId="14" xfId="0" applyFont="1" applyFill="1" applyBorder="1" applyAlignment="1">
      <alignment horizontal="left"/>
    </xf>
    <xf numFmtId="0" fontId="13" fillId="9" borderId="13" xfId="0" applyFont="1" applyFill="1" applyBorder="1" applyAlignment="1">
      <alignment horizontal="left"/>
    </xf>
    <xf numFmtId="0" fontId="15" fillId="8" borderId="12" xfId="0" applyFont="1" applyFill="1" applyBorder="1" applyAlignment="1">
      <alignment horizontal="right"/>
    </xf>
    <xf numFmtId="0" fontId="15" fillId="8" borderId="9" xfId="0" applyFont="1" applyFill="1" applyBorder="1" applyAlignment="1">
      <alignment horizontal="right"/>
    </xf>
    <xf numFmtId="0" fontId="0" fillId="10" borderId="0" xfId="0" applyFill="1" applyBorder="1" applyAlignment="1"/>
    <xf numFmtId="9" fontId="0" fillId="10" borderId="0" xfId="0" applyNumberFormat="1" applyFill="1" applyBorder="1" applyAlignment="1"/>
    <xf numFmtId="0" fontId="16" fillId="0" borderId="0" xfId="0" applyFont="1" applyFill="1" applyBorder="1" applyAlignment="1">
      <alignment vertical="top" wrapText="1"/>
    </xf>
  </cellXfs>
  <cellStyles count="11">
    <cellStyle name="Comma 2" xfId="5" xr:uid="{AAA8C8B7-89E1-43C0-925F-D267CA8B36BC}"/>
    <cellStyle name="Comma 2 2" xfId="9" xr:uid="{BCE442C0-4637-4F05-868B-BBED1F7FFD25}"/>
    <cellStyle name="Currency" xfId="10" builtinId="4"/>
    <cellStyle name="Currency 2" xfId="2" xr:uid="{4FF76E46-4929-4416-A8C1-50C3946C1251}"/>
    <cellStyle name="Currency 2 2" xfId="8" xr:uid="{1944551F-D8C1-42BE-8C96-3C17B5BA2CBB}"/>
    <cellStyle name="Currency 3" xfId="4" xr:uid="{5A481A2C-AE6D-4FA0-BEC5-B5A18E9B3E37}"/>
    <cellStyle name="Normal" xfId="0" builtinId="0"/>
    <cellStyle name="Normal 2" xfId="1" xr:uid="{88152EE3-57C4-4439-A084-EF7C0CA6A19C}"/>
    <cellStyle name="Normal 2 2" xfId="7" xr:uid="{8B309875-554E-485A-A7DC-196EB2B6C525}"/>
    <cellStyle name="Normal 3" xfId="3" xr:uid="{D561FB14-459A-46C8-82BA-CD34A7530909}"/>
    <cellStyle name="Normal 4" xfId="6" xr:uid="{F92596AA-0AC1-4100-8B1C-25489CEEB1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nopy.uc.edu/Users/jamesevans/Dropbox/2015%20Spring%20Semester/Sample%20Files/Chapter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Inventory"/>
      <sheetName val="Customers"/>
      <sheetName val="Accounts Receivable Data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 Receivable Data"/>
      <sheetName val="Customers"/>
      <sheetName val="DVD Inventory"/>
      <sheetName val="Inventory"/>
      <sheetName val="Parts"/>
      <sheetName val="Parts (2)"/>
      <sheetName val="Defects"/>
    </sheetNames>
    <sheetDataSet>
      <sheetData sheetId="0">
        <row r="1">
          <cell r="B1">
            <v>41325</v>
          </cell>
          <cell r="I1">
            <v>39133</v>
          </cell>
        </row>
      </sheetData>
      <sheetData sheetId="1"/>
      <sheetData sheetId="2"/>
      <sheetData sheetId="3"/>
      <sheetData sheetId="4"/>
      <sheetData sheetId="5"/>
      <sheetData sheetId="6">
        <row r="3">
          <cell r="G3" t="str">
            <v>Group Leader</v>
          </cell>
          <cell r="H3" t="str">
            <v>Group Leader</v>
          </cell>
        </row>
        <row r="4">
          <cell r="G4" t="str">
            <v>Johnson</v>
          </cell>
          <cell r="H4" t="str">
            <v>Perkins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M1" sqref="M1"/>
    </sheetView>
  </sheetViews>
  <sheetFormatPr defaultColWidth="8.88671875" defaultRowHeight="13.2" x14ac:dyDescent="0.25"/>
  <cols>
    <col min="1" max="1" width="18.109375" style="3" bestFit="1" customWidth="1"/>
    <col min="2" max="2" width="11.109375" style="3" bestFit="1" customWidth="1"/>
    <col min="3" max="3" width="12.6640625" style="3" bestFit="1" customWidth="1"/>
    <col min="4" max="4" width="16.109375" style="3" bestFit="1" customWidth="1"/>
    <col min="5" max="5" width="8.88671875" style="3"/>
    <col min="6" max="6" width="13.21875" style="3" bestFit="1" customWidth="1"/>
    <col min="7" max="7" width="12.6640625" style="3" bestFit="1" customWidth="1"/>
    <col min="8" max="8" width="8.88671875" style="3"/>
    <col min="9" max="9" width="4.109375" style="3" customWidth="1"/>
    <col min="10" max="10" width="11.109375" style="3" bestFit="1" customWidth="1"/>
    <col min="11" max="12" width="13.5546875" style="3" bestFit="1" customWidth="1"/>
    <col min="13" max="13" width="9.88671875" style="3" bestFit="1" customWidth="1"/>
    <col min="14" max="14" width="13.5546875" style="3" bestFit="1" customWidth="1"/>
    <col min="15" max="16384" width="8.88671875" style="3"/>
  </cols>
  <sheetData>
    <row r="1" spans="1:15" x14ac:dyDescent="0.25">
      <c r="A1" s="2" t="s">
        <v>0</v>
      </c>
      <c r="C1" s="1"/>
    </row>
    <row r="3" spans="1:15" x14ac:dyDescent="0.25">
      <c r="A3" s="2" t="s">
        <v>11</v>
      </c>
    </row>
    <row r="4" spans="1:15" x14ac:dyDescent="0.25">
      <c r="K4" s="121" t="s">
        <v>2</v>
      </c>
      <c r="L4" s="121"/>
      <c r="M4" s="121"/>
      <c r="N4" s="121"/>
    </row>
    <row r="5" spans="1:15" x14ac:dyDescent="0.25">
      <c r="A5" s="7" t="s">
        <v>1</v>
      </c>
      <c r="B5" s="4">
        <v>40</v>
      </c>
      <c r="J5" s="117"/>
    </row>
    <row r="6" spans="1:15" x14ac:dyDescent="0.25">
      <c r="A6" s="8" t="s">
        <v>2</v>
      </c>
      <c r="B6" s="5">
        <v>24</v>
      </c>
      <c r="J6" s="117">
        <f>C22</f>
        <v>240000</v>
      </c>
      <c r="K6" s="120">
        <v>22</v>
      </c>
      <c r="L6" s="120">
        <v>23</v>
      </c>
      <c r="M6" s="120">
        <v>24</v>
      </c>
      <c r="N6" s="120">
        <v>25</v>
      </c>
      <c r="O6" s="120"/>
    </row>
    <row r="7" spans="1:15" x14ac:dyDescent="0.25">
      <c r="A7" s="8" t="s">
        <v>3</v>
      </c>
      <c r="B7" s="5">
        <v>400000</v>
      </c>
      <c r="I7" s="122" t="s">
        <v>1</v>
      </c>
      <c r="J7" s="120">
        <v>35</v>
      </c>
      <c r="K7" s="123">
        <f t="dataTable" ref="K7:N17" dt2D="1" dtr="1" r1="B6" r2="B5" ca="1"/>
        <v>120000</v>
      </c>
      <c r="L7" s="123">
        <v>80000</v>
      </c>
      <c r="M7" s="123">
        <v>40000</v>
      </c>
      <c r="N7" s="123">
        <v>0</v>
      </c>
    </row>
    <row r="8" spans="1:15" x14ac:dyDescent="0.25">
      <c r="A8" s="9" t="s">
        <v>10</v>
      </c>
      <c r="B8" s="6">
        <v>50000</v>
      </c>
      <c r="I8" s="122"/>
      <c r="J8" s="120">
        <v>36</v>
      </c>
      <c r="K8" s="123">
        <v>160000</v>
      </c>
      <c r="L8" s="123">
        <v>120000</v>
      </c>
      <c r="M8" s="123">
        <v>80000</v>
      </c>
      <c r="N8" s="123">
        <v>40000</v>
      </c>
    </row>
    <row r="9" spans="1:15" x14ac:dyDescent="0.25">
      <c r="I9" s="122"/>
      <c r="J9" s="120">
        <v>37</v>
      </c>
      <c r="K9" s="123">
        <v>200000</v>
      </c>
      <c r="L9" s="123">
        <v>160000</v>
      </c>
      <c r="M9" s="123">
        <v>120000</v>
      </c>
      <c r="N9" s="123">
        <v>80000</v>
      </c>
    </row>
    <row r="10" spans="1:15" x14ac:dyDescent="0.25">
      <c r="F10" s="117" t="s">
        <v>9</v>
      </c>
      <c r="G10" s="117" t="s">
        <v>6</v>
      </c>
      <c r="I10" s="122"/>
      <c r="J10" s="120">
        <v>38</v>
      </c>
      <c r="K10" s="123">
        <v>240000</v>
      </c>
      <c r="L10" s="123">
        <v>200000</v>
      </c>
      <c r="M10" s="123">
        <v>160000</v>
      </c>
      <c r="N10" s="123">
        <v>120000</v>
      </c>
    </row>
    <row r="11" spans="1:15" x14ac:dyDescent="0.25">
      <c r="A11" s="2" t="s">
        <v>4</v>
      </c>
      <c r="E11" s="3" t="s">
        <v>10</v>
      </c>
      <c r="F11" s="119">
        <f>C22</f>
        <v>240000</v>
      </c>
      <c r="G11" s="117">
        <f>C15</f>
        <v>1600000</v>
      </c>
      <c r="I11" s="122"/>
      <c r="J11" s="120">
        <v>39</v>
      </c>
      <c r="K11" s="123">
        <v>280000</v>
      </c>
      <c r="L11" s="123">
        <v>240000</v>
      </c>
      <c r="M11" s="123">
        <v>200000</v>
      </c>
      <c r="N11" s="123">
        <v>160000</v>
      </c>
    </row>
    <row r="12" spans="1:15" x14ac:dyDescent="0.25">
      <c r="E12" s="3">
        <v>25000</v>
      </c>
      <c r="F12" s="118">
        <f t="dataTable" ref="F12:G19" dt2D="0" dtr="0" r1="B8"/>
        <v>-360000</v>
      </c>
      <c r="G12" s="3">
        <v>1000000</v>
      </c>
      <c r="I12" s="122"/>
      <c r="J12" s="120">
        <v>40</v>
      </c>
      <c r="K12" s="123">
        <v>320000</v>
      </c>
      <c r="L12" s="123">
        <v>280000</v>
      </c>
      <c r="M12" s="123">
        <v>240000</v>
      </c>
      <c r="N12" s="123">
        <v>200000</v>
      </c>
    </row>
    <row r="13" spans="1:15" x14ac:dyDescent="0.25">
      <c r="A13" s="15" t="s">
        <v>1</v>
      </c>
      <c r="B13" s="16">
        <f>B5</f>
        <v>40</v>
      </c>
      <c r="C13" s="17"/>
      <c r="E13" s="3">
        <v>30000</v>
      </c>
      <c r="F13" s="118">
        <v>-160000</v>
      </c>
      <c r="G13" s="3">
        <v>1200000</v>
      </c>
      <c r="I13" s="122"/>
      <c r="J13" s="120">
        <v>41</v>
      </c>
      <c r="K13" s="123">
        <v>360000</v>
      </c>
      <c r="L13" s="123">
        <v>320000</v>
      </c>
      <c r="M13" s="123">
        <v>280000</v>
      </c>
      <c r="N13" s="123">
        <v>240000</v>
      </c>
    </row>
    <row r="14" spans="1:15" x14ac:dyDescent="0.25">
      <c r="A14" s="18" t="s">
        <v>5</v>
      </c>
      <c r="B14" s="14">
        <f>MIN(B8,B18)</f>
        <v>40000</v>
      </c>
      <c r="C14" s="19"/>
      <c r="E14" s="3">
        <v>35000</v>
      </c>
      <c r="F14" s="118">
        <v>40000</v>
      </c>
      <c r="G14" s="3">
        <v>1400000</v>
      </c>
      <c r="I14" s="122"/>
      <c r="J14" s="120">
        <v>42</v>
      </c>
      <c r="K14" s="123">
        <v>400000</v>
      </c>
      <c r="L14" s="123">
        <v>360000</v>
      </c>
      <c r="M14" s="123">
        <v>320000</v>
      </c>
      <c r="N14" s="123">
        <v>280000</v>
      </c>
    </row>
    <row r="15" spans="1:15" x14ac:dyDescent="0.25">
      <c r="A15" s="18" t="s">
        <v>6</v>
      </c>
      <c r="B15" s="14"/>
      <c r="C15" s="20">
        <f>B13*B14</f>
        <v>1600000</v>
      </c>
      <c r="E15" s="3">
        <v>40000</v>
      </c>
      <c r="F15" s="118">
        <v>240000</v>
      </c>
      <c r="G15" s="3">
        <v>1600000</v>
      </c>
      <c r="I15" s="122"/>
      <c r="J15" s="120">
        <v>43</v>
      </c>
      <c r="K15" s="123">
        <v>440000</v>
      </c>
      <c r="L15" s="123">
        <v>400000</v>
      </c>
      <c r="M15" s="123">
        <v>360000</v>
      </c>
      <c r="N15" s="123">
        <v>320000</v>
      </c>
    </row>
    <row r="16" spans="1:15" x14ac:dyDescent="0.25">
      <c r="A16" s="18"/>
      <c r="B16" s="14"/>
      <c r="C16" s="20"/>
      <c r="E16" s="3">
        <v>45000</v>
      </c>
      <c r="F16" s="118">
        <v>240000</v>
      </c>
      <c r="G16" s="3">
        <v>1600000</v>
      </c>
      <c r="I16" s="122"/>
      <c r="J16" s="120">
        <v>44</v>
      </c>
      <c r="K16" s="123">
        <v>480000</v>
      </c>
      <c r="L16" s="123">
        <v>440000</v>
      </c>
      <c r="M16" s="123">
        <v>400000</v>
      </c>
      <c r="N16" s="123">
        <v>360000</v>
      </c>
    </row>
    <row r="17" spans="1:14" x14ac:dyDescent="0.25">
      <c r="A17" s="18" t="s">
        <v>2</v>
      </c>
      <c r="B17" s="13">
        <f>B6</f>
        <v>24</v>
      </c>
      <c r="C17" s="19"/>
      <c r="E17" s="3">
        <v>50000</v>
      </c>
      <c r="F17" s="118">
        <v>240000</v>
      </c>
      <c r="G17" s="3">
        <v>1600000</v>
      </c>
      <c r="I17" s="122"/>
      <c r="J17" s="120">
        <v>45</v>
      </c>
      <c r="K17" s="123">
        <v>520000</v>
      </c>
      <c r="L17" s="123">
        <v>480000</v>
      </c>
      <c r="M17" s="123">
        <v>440000</v>
      </c>
      <c r="N17" s="123">
        <v>400000</v>
      </c>
    </row>
    <row r="18" spans="1:14" x14ac:dyDescent="0.25">
      <c r="A18" s="18" t="s">
        <v>7</v>
      </c>
      <c r="B18" s="14">
        <v>40000</v>
      </c>
      <c r="C18" s="19"/>
      <c r="E18" s="3">
        <v>55000</v>
      </c>
      <c r="F18" s="118">
        <v>240000</v>
      </c>
      <c r="G18" s="3">
        <v>1600000</v>
      </c>
    </row>
    <row r="19" spans="1:14" x14ac:dyDescent="0.25">
      <c r="A19" s="18" t="s">
        <v>8</v>
      </c>
      <c r="B19" s="14"/>
      <c r="C19" s="20">
        <f>B17*B18</f>
        <v>960000</v>
      </c>
      <c r="E19" s="3">
        <v>60000</v>
      </c>
      <c r="F19" s="118">
        <v>240000</v>
      </c>
      <c r="G19" s="3">
        <v>1600000</v>
      </c>
    </row>
    <row r="20" spans="1:14" x14ac:dyDescent="0.25">
      <c r="A20" s="21" t="s">
        <v>3</v>
      </c>
      <c r="B20" s="22"/>
      <c r="C20" s="23">
        <f>B7</f>
        <v>400000</v>
      </c>
    </row>
    <row r="22" spans="1:14" x14ac:dyDescent="0.25">
      <c r="A22" s="11" t="s">
        <v>9</v>
      </c>
      <c r="B22" s="10"/>
      <c r="C22" s="12">
        <f>C15-C19-C20</f>
        <v>240000</v>
      </c>
    </row>
  </sheetData>
  <mergeCells count="2">
    <mergeCell ref="I7:I17"/>
    <mergeCell ref="K4:N4"/>
  </mergeCells>
  <phoneticPr fontId="0" type="noConversion"/>
  <conditionalFormatting sqref="K7:N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eadings="1" gridLine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542D-AA7E-4D84-9217-B852745A63A3}">
  <dimension ref="A1:F21"/>
  <sheetViews>
    <sheetView workbookViewId="0">
      <selection activeCell="B19" sqref="B19"/>
    </sheetView>
  </sheetViews>
  <sheetFormatPr defaultColWidth="8.88671875" defaultRowHeight="13.2" x14ac:dyDescent="0.25"/>
  <cols>
    <col min="1" max="1" width="37.6640625" style="24" bestFit="1" customWidth="1"/>
    <col min="2" max="2" width="18.44140625" style="24" customWidth="1"/>
    <col min="3" max="3" width="8.88671875" style="24"/>
    <col min="4" max="4" width="11.33203125" style="24" bestFit="1" customWidth="1"/>
    <col min="5" max="5" width="11" style="24" bestFit="1" customWidth="1"/>
    <col min="6" max="6" width="11.109375" style="24" bestFit="1" customWidth="1"/>
    <col min="7" max="16384" width="8.88671875" style="24"/>
  </cols>
  <sheetData>
    <row r="1" spans="1:6" x14ac:dyDescent="0.25">
      <c r="A1" s="30" t="s">
        <v>22</v>
      </c>
    </row>
    <row r="3" spans="1:6" x14ac:dyDescent="0.25">
      <c r="A3" s="30" t="s">
        <v>11</v>
      </c>
      <c r="E3" s="45"/>
      <c r="F3" s="45"/>
    </row>
    <row r="4" spans="1:6" x14ac:dyDescent="0.25">
      <c r="D4" s="26"/>
      <c r="E4" s="25"/>
      <c r="F4" s="25"/>
    </row>
    <row r="5" spans="1:6" x14ac:dyDescent="0.25">
      <c r="A5" s="44" t="s">
        <v>21</v>
      </c>
      <c r="B5" s="43"/>
      <c r="D5" s="26"/>
      <c r="E5" s="25"/>
      <c r="F5" s="25"/>
    </row>
    <row r="6" spans="1:6" x14ac:dyDescent="0.25">
      <c r="A6" s="40" t="s">
        <v>20</v>
      </c>
      <c r="B6" s="39">
        <v>50000</v>
      </c>
      <c r="D6" s="26"/>
      <c r="E6" s="25"/>
      <c r="F6" s="25"/>
    </row>
    <row r="7" spans="1:6" x14ac:dyDescent="0.25">
      <c r="A7" s="40" t="s">
        <v>19</v>
      </c>
      <c r="B7" s="39">
        <v>125</v>
      </c>
      <c r="D7" s="26"/>
      <c r="E7" s="25"/>
      <c r="F7" s="25"/>
    </row>
    <row r="8" spans="1:6" x14ac:dyDescent="0.25">
      <c r="A8" s="38"/>
      <c r="B8" s="41"/>
      <c r="D8" s="26"/>
      <c r="E8" s="25"/>
      <c r="F8" s="25"/>
    </row>
    <row r="9" spans="1:6" x14ac:dyDescent="0.25">
      <c r="A9" s="42" t="s">
        <v>18</v>
      </c>
      <c r="B9" s="41"/>
      <c r="D9" s="26"/>
      <c r="E9" s="25"/>
      <c r="F9" s="25"/>
    </row>
    <row r="10" spans="1:6" x14ac:dyDescent="0.25">
      <c r="A10" s="40" t="s">
        <v>17</v>
      </c>
      <c r="B10" s="39">
        <v>175</v>
      </c>
      <c r="D10" s="26"/>
      <c r="E10" s="25"/>
      <c r="F10" s="25"/>
    </row>
    <row r="11" spans="1:6" x14ac:dyDescent="0.25">
      <c r="A11" s="38"/>
      <c r="B11" s="37"/>
      <c r="D11" s="26"/>
      <c r="E11" s="25"/>
      <c r="F11" s="25"/>
    </row>
    <row r="12" spans="1:6" x14ac:dyDescent="0.25">
      <c r="A12" s="36" t="s">
        <v>16</v>
      </c>
      <c r="B12" s="35">
        <v>1000</v>
      </c>
      <c r="D12" s="26"/>
      <c r="E12" s="25"/>
      <c r="F12" s="25"/>
    </row>
    <row r="13" spans="1:6" x14ac:dyDescent="0.25">
      <c r="A13" s="30"/>
      <c r="D13" s="26"/>
      <c r="E13" s="25"/>
      <c r="F13" s="25"/>
    </row>
    <row r="14" spans="1:6" x14ac:dyDescent="0.25">
      <c r="A14" s="30" t="s">
        <v>4</v>
      </c>
      <c r="D14" s="26"/>
      <c r="E14" s="25"/>
      <c r="F14" s="25"/>
    </row>
    <row r="15" spans="1:6" x14ac:dyDescent="0.25">
      <c r="A15" s="30"/>
      <c r="D15" s="26"/>
      <c r="E15" s="25"/>
      <c r="F15" s="25"/>
    </row>
    <row r="16" spans="1:6" x14ac:dyDescent="0.25">
      <c r="A16" s="34" t="s">
        <v>15</v>
      </c>
      <c r="B16" s="33">
        <f>B6+B7*B12</f>
        <v>175000</v>
      </c>
      <c r="D16" s="26"/>
      <c r="E16" s="25"/>
      <c r="F16" s="25"/>
    </row>
    <row r="17" spans="1:6" x14ac:dyDescent="0.25">
      <c r="A17" s="32" t="s">
        <v>14</v>
      </c>
      <c r="B17" s="31">
        <f>B12*B10</f>
        <v>175000</v>
      </c>
      <c r="D17" s="26"/>
      <c r="E17" s="25"/>
      <c r="F17" s="25"/>
    </row>
    <row r="18" spans="1:6" x14ac:dyDescent="0.25">
      <c r="A18" s="30"/>
      <c r="B18" s="25"/>
      <c r="D18" s="26"/>
      <c r="E18" s="25"/>
      <c r="F18" s="25"/>
    </row>
    <row r="19" spans="1:6" x14ac:dyDescent="0.25">
      <c r="A19" s="28" t="s">
        <v>13</v>
      </c>
      <c r="B19" s="29">
        <f>B16-B17</f>
        <v>0</v>
      </c>
      <c r="D19" s="26"/>
      <c r="E19" s="25"/>
      <c r="F19" s="25"/>
    </row>
    <row r="20" spans="1:6" x14ac:dyDescent="0.25">
      <c r="A20" s="28" t="s">
        <v>12</v>
      </c>
      <c r="B20" s="27" t="str">
        <f>IF(B19&lt;=0, "Manufacture", "Outsource")</f>
        <v>Manufacture</v>
      </c>
      <c r="D20" s="26"/>
      <c r="E20" s="25"/>
      <c r="F20" s="25"/>
    </row>
    <row r="21" spans="1:6" x14ac:dyDescent="0.25">
      <c r="D21" s="26"/>
      <c r="E21" s="25"/>
      <c r="F21" s="2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29D-0763-4C14-AE19-CABAD4F75A47}">
  <dimension ref="A1:C4"/>
  <sheetViews>
    <sheetView workbookViewId="0">
      <selection activeCell="C10" sqref="C10"/>
    </sheetView>
  </sheetViews>
  <sheetFormatPr defaultColWidth="8.6640625" defaultRowHeight="14.4" x14ac:dyDescent="0.3"/>
  <cols>
    <col min="1" max="1" width="19.5546875" style="46" customWidth="1"/>
    <col min="2" max="2" width="11.109375" style="46" bestFit="1" customWidth="1"/>
    <col min="3" max="3" width="62.33203125" style="46" bestFit="1" customWidth="1"/>
    <col min="4" max="16384" width="8.6640625" style="46"/>
  </cols>
  <sheetData>
    <row r="1" spans="1:3" x14ac:dyDescent="0.3">
      <c r="A1" s="46" t="s">
        <v>27</v>
      </c>
      <c r="B1" s="46">
        <v>180</v>
      </c>
    </row>
    <row r="2" spans="1:3" x14ac:dyDescent="0.3">
      <c r="A2" s="46" t="s">
        <v>26</v>
      </c>
      <c r="B2" s="50">
        <v>0.06</v>
      </c>
    </row>
    <row r="3" spans="1:3" x14ac:dyDescent="0.3">
      <c r="A3" s="46" t="s">
        <v>25</v>
      </c>
      <c r="B3" s="49">
        <v>237007.02933521409</v>
      </c>
    </row>
    <row r="4" spans="1:3" ht="18" x14ac:dyDescent="0.35">
      <c r="A4" s="46" t="s">
        <v>24</v>
      </c>
      <c r="B4" s="48">
        <f>-PMT(AnnualInterestRate/12,Periods,AmtBorrowed)</f>
        <v>2000</v>
      </c>
      <c r="C4" s="47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DC63-D903-403B-A3F3-03A9622E95CD}">
  <dimension ref="A1:I55"/>
  <sheetViews>
    <sheetView topLeftCell="A29" workbookViewId="0">
      <selection activeCell="C38" sqref="C38"/>
    </sheetView>
  </sheetViews>
  <sheetFormatPr defaultColWidth="13" defaultRowHeight="13.2" x14ac:dyDescent="0.25"/>
  <cols>
    <col min="1" max="1" width="24.5546875" style="51" bestFit="1" customWidth="1"/>
    <col min="2" max="2" width="19.109375" style="51" bestFit="1" customWidth="1"/>
    <col min="3" max="3" width="12.109375" style="51" bestFit="1" customWidth="1"/>
    <col min="4" max="4" width="23.88671875" style="51" bestFit="1" customWidth="1"/>
    <col min="5" max="8" width="14.44140625" style="51" customWidth="1"/>
    <col min="9" max="9" width="13.6640625" style="51" bestFit="1" customWidth="1"/>
    <col min="10" max="16384" width="13" style="51"/>
  </cols>
  <sheetData>
    <row r="1" spans="1:9" s="58" customFormat="1" x14ac:dyDescent="0.25">
      <c r="A1" s="58" t="s">
        <v>65</v>
      </c>
      <c r="D1" s="58" t="s">
        <v>64</v>
      </c>
      <c r="E1" s="58" t="s">
        <v>63</v>
      </c>
      <c r="F1" s="58" t="s">
        <v>62</v>
      </c>
      <c r="G1" s="58" t="s">
        <v>61</v>
      </c>
      <c r="H1" s="58" t="s">
        <v>60</v>
      </c>
    </row>
    <row r="2" spans="1:9" x14ac:dyDescent="0.25">
      <c r="D2" s="58" t="s">
        <v>59</v>
      </c>
      <c r="E2" s="51">
        <v>10</v>
      </c>
      <c r="F2" s="51">
        <v>20</v>
      </c>
      <c r="G2" s="51">
        <v>30</v>
      </c>
      <c r="H2" s="51">
        <v>40</v>
      </c>
    </row>
    <row r="3" spans="1:9" x14ac:dyDescent="0.25">
      <c r="A3" s="58" t="s">
        <v>11</v>
      </c>
      <c r="D3" s="58" t="s">
        <v>58</v>
      </c>
      <c r="E3" s="91">
        <v>0.1</v>
      </c>
      <c r="F3" s="91">
        <v>0.2</v>
      </c>
      <c r="G3" s="91">
        <v>0.3</v>
      </c>
      <c r="H3" s="91">
        <v>0.4</v>
      </c>
    </row>
    <row r="4" spans="1:9" x14ac:dyDescent="0.25">
      <c r="A4" s="116" t="s">
        <v>57</v>
      </c>
      <c r="B4" s="115">
        <v>70</v>
      </c>
    </row>
    <row r="5" spans="1:9" x14ac:dyDescent="0.25">
      <c r="A5" s="112" t="s">
        <v>56</v>
      </c>
      <c r="B5" s="114">
        <v>1000</v>
      </c>
    </row>
    <row r="6" spans="1:9" x14ac:dyDescent="0.25">
      <c r="A6" s="112" t="s">
        <v>55</v>
      </c>
      <c r="B6" s="113">
        <v>50</v>
      </c>
    </row>
    <row r="7" spans="1:9" x14ac:dyDescent="0.25">
      <c r="A7" s="112" t="s">
        <v>54</v>
      </c>
      <c r="B7" s="113">
        <v>40</v>
      </c>
    </row>
    <row r="8" spans="1:9" x14ac:dyDescent="0.25">
      <c r="A8" s="112" t="s">
        <v>53</v>
      </c>
      <c r="B8" s="111">
        <v>0.3</v>
      </c>
      <c r="D8" s="52"/>
      <c r="E8" s="91"/>
      <c r="F8" s="91"/>
      <c r="G8" s="91"/>
      <c r="H8" s="91"/>
      <c r="I8" s="91"/>
    </row>
    <row r="9" spans="1:9" x14ac:dyDescent="0.25">
      <c r="A9" s="110" t="s">
        <v>52</v>
      </c>
      <c r="B9" s="109">
        <v>0.7</v>
      </c>
      <c r="D9" s="52"/>
      <c r="E9" s="91"/>
      <c r="F9" s="91"/>
      <c r="G9" s="91"/>
      <c r="H9" s="91"/>
      <c r="I9" s="91"/>
    </row>
    <row r="10" spans="1:9" x14ac:dyDescent="0.25">
      <c r="A10" s="108"/>
      <c r="B10" s="107"/>
      <c r="D10" s="52"/>
      <c r="E10" s="91"/>
      <c r="F10" s="91"/>
      <c r="G10" s="91"/>
      <c r="H10" s="91"/>
      <c r="I10" s="91"/>
    </row>
    <row r="11" spans="1:9" x14ac:dyDescent="0.25">
      <c r="A11" s="106" t="s">
        <v>51</v>
      </c>
      <c r="B11" s="105" t="s">
        <v>50</v>
      </c>
      <c r="D11" s="52"/>
      <c r="E11" s="91"/>
      <c r="F11" s="91"/>
      <c r="G11" s="91"/>
      <c r="H11" s="91"/>
      <c r="I11" s="91"/>
    </row>
    <row r="12" spans="1:9" x14ac:dyDescent="0.25">
      <c r="A12" s="99" t="s">
        <v>49</v>
      </c>
      <c r="B12" s="104" t="s">
        <v>48</v>
      </c>
      <c r="D12" s="52"/>
      <c r="E12" s="91"/>
      <c r="F12" s="91"/>
      <c r="G12" s="91"/>
      <c r="H12" s="91"/>
      <c r="I12" s="91"/>
    </row>
    <row r="13" spans="1:9" x14ac:dyDescent="0.25">
      <c r="A13" s="103">
        <v>70</v>
      </c>
      <c r="B13" s="102">
        <v>7</v>
      </c>
      <c r="D13" s="52"/>
      <c r="E13" s="91"/>
      <c r="F13" s="91"/>
      <c r="G13" s="91"/>
      <c r="H13" s="91"/>
      <c r="I13" s="91"/>
    </row>
    <row r="14" spans="1:9" x14ac:dyDescent="0.25">
      <c r="A14" s="101">
        <v>49</v>
      </c>
      <c r="B14" s="100">
        <v>32.200000000000003</v>
      </c>
      <c r="D14" s="52"/>
      <c r="E14" s="91"/>
      <c r="F14" s="91"/>
      <c r="G14" s="91"/>
      <c r="H14" s="91"/>
      <c r="I14" s="91"/>
    </row>
    <row r="15" spans="1:9" x14ac:dyDescent="0.25">
      <c r="A15" s="99" t="s">
        <v>47</v>
      </c>
      <c r="B15" s="98"/>
      <c r="D15" s="52"/>
      <c r="E15" s="91"/>
      <c r="F15" s="91"/>
      <c r="G15" s="91"/>
      <c r="H15" s="91"/>
      <c r="I15" s="91"/>
    </row>
    <row r="16" spans="1:9" x14ac:dyDescent="0.25">
      <c r="A16" s="99" t="s">
        <v>46</v>
      </c>
      <c r="B16" s="98">
        <f>INTERCEPT(B13:B14,A13:A14)</f>
        <v>91</v>
      </c>
      <c r="D16" s="52"/>
      <c r="E16" s="91"/>
      <c r="F16" s="91"/>
      <c r="G16" s="91"/>
      <c r="H16" s="91"/>
      <c r="I16" s="91"/>
    </row>
    <row r="17" spans="1:9" x14ac:dyDescent="0.25">
      <c r="A17" s="97" t="s">
        <v>45</v>
      </c>
      <c r="B17" s="96">
        <f>SLOPE(B13:B14,A13:A14)</f>
        <v>-1.2000000000000002</v>
      </c>
      <c r="D17" s="52"/>
      <c r="E17" s="91"/>
      <c r="F17" s="91"/>
      <c r="G17" s="91"/>
      <c r="H17" s="91"/>
      <c r="I17" s="91"/>
    </row>
    <row r="18" spans="1:9" x14ac:dyDescent="0.25">
      <c r="D18" s="52"/>
      <c r="E18" s="91"/>
      <c r="F18" s="91"/>
      <c r="G18" s="91"/>
      <c r="H18" s="91"/>
      <c r="I18" s="91"/>
    </row>
    <row r="19" spans="1:9" x14ac:dyDescent="0.25">
      <c r="A19" s="58" t="s">
        <v>4</v>
      </c>
      <c r="D19" s="52"/>
      <c r="E19" s="91"/>
      <c r="F19" s="91"/>
      <c r="G19" s="91"/>
      <c r="H19" s="91"/>
      <c r="I19" s="91"/>
    </row>
    <row r="20" spans="1:9" x14ac:dyDescent="0.25">
      <c r="A20" s="58"/>
      <c r="D20" s="52"/>
      <c r="E20" s="91"/>
      <c r="F20" s="91"/>
      <c r="G20" s="91"/>
      <c r="H20" s="91"/>
      <c r="I20" s="91"/>
    </row>
    <row r="21" spans="1:9" x14ac:dyDescent="0.25">
      <c r="A21" s="95" t="s">
        <v>44</v>
      </c>
      <c r="B21" s="94"/>
      <c r="C21" s="93"/>
      <c r="D21" s="52"/>
      <c r="E21" s="91"/>
      <c r="F21" s="91"/>
      <c r="G21" s="91"/>
      <c r="H21" s="91"/>
      <c r="I21" s="91"/>
    </row>
    <row r="22" spans="1:9" x14ac:dyDescent="0.25">
      <c r="A22" s="88" t="s">
        <v>43</v>
      </c>
      <c r="B22" s="92">
        <f>Retail</f>
        <v>70</v>
      </c>
      <c r="C22" s="86"/>
      <c r="D22" s="52"/>
      <c r="E22" s="91"/>
      <c r="F22" s="91"/>
      <c r="G22" s="91"/>
      <c r="H22" s="91"/>
      <c r="I22" s="91"/>
    </row>
    <row r="23" spans="1:9" x14ac:dyDescent="0.25">
      <c r="A23" s="88" t="s">
        <v>42</v>
      </c>
      <c r="B23" s="90">
        <f>LineIntercept+LineSlope*B22</f>
        <v>6.9999999999999858</v>
      </c>
      <c r="C23" s="86"/>
      <c r="E23" s="53"/>
      <c r="F23" s="53"/>
      <c r="G23" s="53"/>
      <c r="H23" s="53"/>
      <c r="I23" s="53"/>
    </row>
    <row r="24" spans="1:9" x14ac:dyDescent="0.25">
      <c r="A24" s="88" t="s">
        <v>41</v>
      </c>
      <c r="B24" s="89">
        <f>DaysFullRetail</f>
        <v>40</v>
      </c>
      <c r="C24" s="86"/>
      <c r="E24" s="53"/>
      <c r="F24" s="53"/>
      <c r="G24" s="53"/>
      <c r="H24" s="53"/>
      <c r="I24" s="53"/>
    </row>
    <row r="25" spans="1:9" x14ac:dyDescent="0.25">
      <c r="A25" s="88" t="s">
        <v>40</v>
      </c>
      <c r="B25" s="87">
        <f>B23*B24</f>
        <v>279.99999999999943</v>
      </c>
      <c r="C25" s="86"/>
      <c r="E25" s="53"/>
      <c r="F25" s="53"/>
      <c r="G25" s="53"/>
      <c r="H25" s="53"/>
      <c r="I25" s="53"/>
    </row>
    <row r="26" spans="1:9" x14ac:dyDescent="0.25">
      <c r="A26" s="85"/>
      <c r="B26" s="84" t="s">
        <v>39</v>
      </c>
      <c r="C26" s="83">
        <f>B25*B22</f>
        <v>19599.99999999996</v>
      </c>
      <c r="E26" s="53"/>
      <c r="F26" s="82"/>
      <c r="G26" s="53"/>
      <c r="H26" s="53"/>
      <c r="I26" s="53"/>
    </row>
    <row r="27" spans="1:9" x14ac:dyDescent="0.25">
      <c r="A27" s="81" t="s">
        <v>38</v>
      </c>
      <c r="B27" s="80"/>
      <c r="C27" s="79"/>
      <c r="E27" s="53"/>
      <c r="F27" s="53"/>
      <c r="G27" s="53"/>
      <c r="H27" s="53"/>
      <c r="I27" s="53"/>
    </row>
    <row r="28" spans="1:9" x14ac:dyDescent="0.25">
      <c r="A28" s="75" t="s">
        <v>37</v>
      </c>
      <c r="B28" s="78">
        <f>IntMkdn</f>
        <v>0.3</v>
      </c>
      <c r="C28" s="73"/>
      <c r="E28" s="53"/>
      <c r="F28" s="53"/>
      <c r="G28" s="53"/>
      <c r="H28" s="53"/>
      <c r="I28" s="53"/>
    </row>
    <row r="29" spans="1:9" x14ac:dyDescent="0.25">
      <c r="A29" s="75" t="s">
        <v>36</v>
      </c>
      <c r="B29" s="77">
        <f>B22*(1-B28)</f>
        <v>49</v>
      </c>
      <c r="C29" s="73"/>
      <c r="E29" s="53"/>
      <c r="F29" s="53"/>
      <c r="G29" s="53"/>
      <c r="H29" s="53"/>
      <c r="I29" s="53"/>
    </row>
    <row r="30" spans="1:9" x14ac:dyDescent="0.25">
      <c r="A30" s="75" t="s">
        <v>35</v>
      </c>
      <c r="B30" s="76">
        <f>LineIntercept+LineSlope*B29</f>
        <v>32.199999999999989</v>
      </c>
      <c r="C30" s="73"/>
      <c r="E30" s="53"/>
      <c r="F30" s="53"/>
      <c r="G30" s="53"/>
      <c r="H30" s="53"/>
      <c r="I30" s="53"/>
    </row>
    <row r="31" spans="1:9" x14ac:dyDescent="0.25">
      <c r="A31" s="75" t="s">
        <v>34</v>
      </c>
      <c r="B31" s="74">
        <f>MIN(B30*(SellingSeason-B24),Inventory-B25)</f>
        <v>321.99999999999989</v>
      </c>
      <c r="C31" s="73"/>
      <c r="E31" s="53"/>
      <c r="F31" s="53"/>
      <c r="G31" s="53"/>
      <c r="H31" s="53"/>
      <c r="I31" s="53"/>
    </row>
    <row r="32" spans="1:9" x14ac:dyDescent="0.25">
      <c r="A32" s="72"/>
      <c r="B32" s="71" t="s">
        <v>33</v>
      </c>
      <c r="C32" s="70">
        <f>B31*B29</f>
        <v>15777.999999999995</v>
      </c>
      <c r="E32" s="53"/>
      <c r="F32" s="53"/>
      <c r="G32" s="53"/>
      <c r="H32" s="53"/>
      <c r="I32" s="53"/>
    </row>
    <row r="33" spans="1:9" x14ac:dyDescent="0.25">
      <c r="A33" s="69" t="s">
        <v>32</v>
      </c>
      <c r="B33" s="68"/>
      <c r="C33" s="67"/>
      <c r="E33" s="53"/>
      <c r="F33" s="53"/>
      <c r="G33" s="53"/>
      <c r="H33" s="53"/>
      <c r="I33" s="53"/>
    </row>
    <row r="34" spans="1:9" x14ac:dyDescent="0.25">
      <c r="A34" s="65" t="s">
        <v>31</v>
      </c>
      <c r="B34" s="66">
        <f>Retail*(1-ClearanceMkdn)</f>
        <v>21.000000000000004</v>
      </c>
      <c r="C34" s="63"/>
      <c r="E34" s="53"/>
      <c r="F34" s="53"/>
      <c r="G34" s="53"/>
      <c r="H34" s="53"/>
      <c r="I34" s="53"/>
    </row>
    <row r="35" spans="1:9" x14ac:dyDescent="0.25">
      <c r="A35" s="65" t="s">
        <v>30</v>
      </c>
      <c r="B35" s="64">
        <f>MAX(0,Inventory-B25-B31)</f>
        <v>398.00000000000068</v>
      </c>
      <c r="C35" s="63"/>
      <c r="E35" s="53"/>
      <c r="F35" s="53"/>
      <c r="G35" s="53"/>
      <c r="H35" s="53"/>
      <c r="I35" s="53"/>
    </row>
    <row r="36" spans="1:9" x14ac:dyDescent="0.25">
      <c r="A36" s="62"/>
      <c r="B36" s="61" t="s">
        <v>29</v>
      </c>
      <c r="C36" s="60">
        <f>B34*B35</f>
        <v>8358.0000000000164</v>
      </c>
      <c r="E36" s="53"/>
      <c r="F36" s="53"/>
      <c r="G36" s="53"/>
      <c r="H36" s="53"/>
      <c r="I36" s="53"/>
    </row>
    <row r="37" spans="1:9" x14ac:dyDescent="0.25">
      <c r="A37" s="59"/>
      <c r="B37" s="58"/>
      <c r="E37" s="53"/>
      <c r="F37" s="53"/>
      <c r="G37" s="53"/>
      <c r="H37" s="53"/>
      <c r="I37" s="53"/>
    </row>
    <row r="38" spans="1:9" x14ac:dyDescent="0.25">
      <c r="B38" s="57" t="s">
        <v>28</v>
      </c>
      <c r="C38" s="56">
        <f>C26+C32+C36</f>
        <v>43735.999999999971</v>
      </c>
      <c r="E38" s="53"/>
      <c r="F38" s="53"/>
      <c r="G38" s="53"/>
      <c r="H38" s="53"/>
      <c r="I38" s="53"/>
    </row>
    <row r="39" spans="1:9" x14ac:dyDescent="0.25">
      <c r="E39" s="53"/>
      <c r="F39" s="53"/>
      <c r="G39" s="53"/>
      <c r="H39" s="53"/>
      <c r="I39" s="53"/>
    </row>
    <row r="40" spans="1:9" x14ac:dyDescent="0.25">
      <c r="E40" s="53"/>
      <c r="F40" s="53"/>
      <c r="G40" s="53"/>
      <c r="H40" s="53"/>
      <c r="I40" s="53"/>
    </row>
    <row r="41" spans="1:9" x14ac:dyDescent="0.25">
      <c r="E41" s="53"/>
      <c r="F41" s="53"/>
      <c r="G41" s="53"/>
      <c r="H41" s="53"/>
      <c r="I41" s="53"/>
    </row>
    <row r="42" spans="1:9" x14ac:dyDescent="0.25">
      <c r="E42" s="53"/>
      <c r="F42" s="53"/>
      <c r="G42" s="53"/>
      <c r="H42" s="53"/>
      <c r="I42" s="53"/>
    </row>
    <row r="43" spans="1:9" x14ac:dyDescent="0.25">
      <c r="B43" s="53"/>
      <c r="E43" s="53"/>
      <c r="F43" s="53"/>
      <c r="G43" s="53"/>
      <c r="H43" s="53"/>
      <c r="I43" s="53"/>
    </row>
    <row r="44" spans="1:9" x14ac:dyDescent="0.25">
      <c r="B44" s="54"/>
      <c r="E44" s="53"/>
      <c r="F44" s="53"/>
      <c r="G44" s="53"/>
      <c r="H44" s="53"/>
      <c r="I44" s="53"/>
    </row>
    <row r="45" spans="1:9" x14ac:dyDescent="0.25">
      <c r="E45" s="53"/>
      <c r="F45" s="53"/>
      <c r="G45" s="53"/>
      <c r="H45" s="53"/>
      <c r="I45" s="53"/>
    </row>
    <row r="46" spans="1:9" x14ac:dyDescent="0.25">
      <c r="E46" s="53"/>
      <c r="F46" s="53"/>
      <c r="G46" s="53"/>
      <c r="H46" s="53"/>
      <c r="I46" s="53"/>
    </row>
    <row r="48" spans="1:9" x14ac:dyDescent="0.25">
      <c r="B48" s="55"/>
      <c r="E48" s="52"/>
    </row>
    <row r="49" spans="2:2" x14ac:dyDescent="0.25">
      <c r="B49" s="53"/>
    </row>
    <row r="51" spans="2:2" x14ac:dyDescent="0.25">
      <c r="B51" s="52"/>
    </row>
    <row r="52" spans="2:2" x14ac:dyDescent="0.25">
      <c r="B52" s="54"/>
    </row>
    <row r="53" spans="2:2" x14ac:dyDescent="0.25">
      <c r="B53" s="53"/>
    </row>
    <row r="55" spans="2:2" x14ac:dyDescent="0.25">
      <c r="B55" s="52"/>
    </row>
  </sheetData>
  <scenarios current="0" sqref="C38">
    <scenario name="TenTen" locked="1" count="2" user="George" comment="Created by George on 5/3/2022">
      <inputCells r="B7" val="10"/>
      <inputCells r="B8" val="0.1" numFmtId="9"/>
    </scenario>
    <scenario name="TwentyTwenty" locked="1" count="2" user="George" comment="Created by George on 5/3/2022">
      <inputCells r="B7" val="20"/>
      <inputCells r="B8" val="0.2" numFmtId="9"/>
    </scenario>
    <scenario name="ThirtyThirty" locked="1" count="2" user="George" comment="Created by George on 5/3/2022">
      <inputCells r="B7" val="30"/>
      <inputCells r="B8" val="0.3" numFmtId="9"/>
    </scenario>
    <scenario name="FourtyFourty" locked="1" count="2" user="George" comment="Created by George on 5/3/2022">
      <inputCells r="B7" val="40"/>
      <inputCells r="B8" val="0.4" numFmtId="9"/>
    </scenario>
  </scenarios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DC9C-AF0A-488E-8957-8048EF1F43C9}">
  <sheetPr>
    <outlinePr summaryBelow="0"/>
  </sheetPr>
  <dimension ref="B1:H12"/>
  <sheetViews>
    <sheetView showGridLines="0" tabSelected="1" workbookViewId="0"/>
  </sheetViews>
  <sheetFormatPr defaultRowHeight="13.2" outlineLevelRow="1" outlineLevelCol="1" x14ac:dyDescent="0.25"/>
  <cols>
    <col min="3" max="3" width="13.44140625" bestFit="1" customWidth="1"/>
    <col min="4" max="8" width="12" bestFit="1" customWidth="1" outlineLevel="1"/>
  </cols>
  <sheetData>
    <row r="1" spans="2:8" ht="13.8" thickBot="1" x14ac:dyDescent="0.3"/>
    <row r="2" spans="2:8" ht="13.8" x14ac:dyDescent="0.25">
      <c r="B2" s="128" t="s">
        <v>74</v>
      </c>
      <c r="C2" s="128"/>
      <c r="D2" s="133"/>
      <c r="E2" s="133"/>
      <c r="F2" s="133"/>
      <c r="G2" s="133"/>
      <c r="H2" s="133"/>
    </row>
    <row r="3" spans="2:8" ht="13.8" collapsed="1" x14ac:dyDescent="0.25">
      <c r="B3" s="127"/>
      <c r="C3" s="127"/>
      <c r="D3" s="134" t="s">
        <v>76</v>
      </c>
      <c r="E3" s="134" t="s">
        <v>69</v>
      </c>
      <c r="F3" s="134" t="s">
        <v>71</v>
      </c>
      <c r="G3" s="134" t="s">
        <v>72</v>
      </c>
      <c r="H3" s="134" t="s">
        <v>73</v>
      </c>
    </row>
    <row r="4" spans="2:8" ht="30.6" hidden="1" outlineLevel="1" x14ac:dyDescent="0.25">
      <c r="B4" s="130"/>
      <c r="C4" s="130"/>
      <c r="D4" s="124"/>
      <c r="E4" s="137" t="s">
        <v>70</v>
      </c>
      <c r="F4" s="137" t="s">
        <v>70</v>
      </c>
      <c r="G4" s="137" t="s">
        <v>70</v>
      </c>
      <c r="H4" s="137" t="s">
        <v>70</v>
      </c>
    </row>
    <row r="5" spans="2:8" x14ac:dyDescent="0.25">
      <c r="B5" s="131" t="s">
        <v>75</v>
      </c>
      <c r="C5" s="131"/>
      <c r="D5" s="129"/>
      <c r="E5" s="129"/>
      <c r="F5" s="129"/>
      <c r="G5" s="129"/>
      <c r="H5" s="129"/>
    </row>
    <row r="6" spans="2:8" outlineLevel="1" x14ac:dyDescent="0.25">
      <c r="B6" s="130"/>
      <c r="C6" s="130" t="s">
        <v>66</v>
      </c>
      <c r="D6" s="124">
        <v>40</v>
      </c>
      <c r="E6" s="135">
        <v>10</v>
      </c>
      <c r="F6" s="135">
        <v>20</v>
      </c>
      <c r="G6" s="135">
        <v>30</v>
      </c>
      <c r="H6" s="135">
        <v>40</v>
      </c>
    </row>
    <row r="7" spans="2:8" outlineLevel="1" x14ac:dyDescent="0.25">
      <c r="B7" s="130"/>
      <c r="C7" s="130" t="s">
        <v>67</v>
      </c>
      <c r="D7" s="125">
        <v>0.3</v>
      </c>
      <c r="E7" s="136">
        <v>0.1</v>
      </c>
      <c r="F7" s="136">
        <v>0.2</v>
      </c>
      <c r="G7" s="136">
        <v>0.3</v>
      </c>
      <c r="H7" s="136">
        <v>0.4</v>
      </c>
    </row>
    <row r="8" spans="2:8" x14ac:dyDescent="0.25">
      <c r="B8" s="131" t="s">
        <v>77</v>
      </c>
      <c r="C8" s="131"/>
      <c r="D8" s="129"/>
      <c r="E8" s="129"/>
      <c r="F8" s="129"/>
      <c r="G8" s="129"/>
      <c r="H8" s="129"/>
    </row>
    <row r="9" spans="2:8" ht="13.8" outlineLevel="1" thickBot="1" x14ac:dyDescent="0.3">
      <c r="B9" s="132"/>
      <c r="C9" s="132" t="s">
        <v>68</v>
      </c>
      <c r="D9" s="126">
        <v>43736</v>
      </c>
      <c r="E9" s="126">
        <v>50302</v>
      </c>
      <c r="F9" s="126">
        <v>52850</v>
      </c>
      <c r="G9" s="126">
        <v>49322</v>
      </c>
      <c r="H9" s="126">
        <v>43246</v>
      </c>
    </row>
    <row r="10" spans="2:8" x14ac:dyDescent="0.25">
      <c r="B10" t="s">
        <v>78</v>
      </c>
    </row>
    <row r="11" spans="2:8" x14ac:dyDescent="0.25">
      <c r="B11" t="s">
        <v>79</v>
      </c>
    </row>
    <row r="12" spans="2:8" x14ac:dyDescent="0.25">
      <c r="B12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MigrationWizIdDocumentLibraryPermissions xmlns="7a6e37b5-1edd-440d-8fb5-458a524f50c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111FC0-E3B8-4F57-89E6-87083B5DE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40A342-5240-4D15-B20A-9DECE556A754}">
  <ds:schemaRefs>
    <ds:schemaRef ds:uri="http://schemas.openxmlformats.org/package/2006/metadata/core-properties"/>
    <ds:schemaRef ds:uri="http://schemas.microsoft.com/office/2006/documentManagement/types"/>
    <ds:schemaRef ds:uri="3d6dd6d0-93c8-45ce-b910-d93d26537f89"/>
    <ds:schemaRef ds:uri="7a6e37b5-1edd-440d-8fb5-458a524f50c1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0B7D20-63CB-47DB-9FFE-536EEDC94E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Profit Model-DataTables</vt:lpstr>
      <vt:lpstr>OutsourcingDecisions-GoalSeek</vt:lpstr>
      <vt:lpstr>Mortgage Analysis-Rename</vt:lpstr>
      <vt:lpstr>MarkdownPricing-ScenarioManager</vt:lpstr>
      <vt:lpstr>Scenario Summary</vt:lpstr>
      <vt:lpstr>AmtBorrowed</vt:lpstr>
      <vt:lpstr>AnnualInterestRate</vt:lpstr>
      <vt:lpstr>ClearanceMkdn</vt:lpstr>
      <vt:lpstr>DaysFullRetail</vt:lpstr>
      <vt:lpstr>IntMkdn</vt:lpstr>
      <vt:lpstr>Inventory</vt:lpstr>
      <vt:lpstr>LineIntercept</vt:lpstr>
      <vt:lpstr>LineSlope</vt:lpstr>
      <vt:lpstr>Periods</vt:lpstr>
      <vt:lpstr>Retail</vt:lpstr>
      <vt:lpstr>SellingSeason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George</cp:lastModifiedBy>
  <dcterms:created xsi:type="dcterms:W3CDTF">1998-07-23T11:58:40Z</dcterms:created>
  <dcterms:modified xsi:type="dcterms:W3CDTF">2022-05-03T18:47:39Z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