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eorge\Desktop\Analytics Projects\SpeadsheetAnalytics\"/>
    </mc:Choice>
  </mc:AlternateContent>
  <xr:revisionPtr revIDLastSave="0" documentId="13_ncr:1_{6C934508-E2A5-4DC2-81D9-45C66286A9CC}" xr6:coauthVersionLast="47" xr6:coauthVersionMax="47" xr10:uidLastSave="{00000000-0000-0000-0000-000000000000}"/>
  <bookViews>
    <workbookView xWindow="-108" yWindow="-108" windowWidth="23256" windowHeight="12576" xr2:uid="{B2F0958D-2894-467B-B6E9-00116E7EDEF9}"/>
  </bookViews>
  <sheets>
    <sheet name="Meal Plan and List" sheetId="2" r:id="rId1"/>
    <sheet name="Recipies " sheetId="3" r:id="rId2"/>
    <sheet name="Food Options" sheetId="1" r:id="rId3"/>
  </sheets>
  <definedNames>
    <definedName name="_xlnm._FilterDatabase" localSheetId="0" hidden="1">'Meal Plan and List'!$AE$6:$AF$78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A3" i="3" l="1"/>
  <c r="AA4" i="3"/>
  <c r="AA5" i="3"/>
  <c r="AA6" i="3"/>
  <c r="AA7" i="3"/>
  <c r="AA8" i="3"/>
  <c r="AA9" i="3"/>
  <c r="AA10" i="3"/>
  <c r="AA11" i="3"/>
  <c r="AA12" i="3"/>
  <c r="AA13" i="3"/>
  <c r="AA14" i="3"/>
  <c r="AA15" i="3"/>
  <c r="AA16" i="3"/>
  <c r="AA17" i="3"/>
  <c r="AA18" i="3"/>
  <c r="AA19" i="3"/>
  <c r="AA20" i="3"/>
  <c r="AA21" i="3"/>
  <c r="AA22" i="3"/>
  <c r="AA23" i="3"/>
  <c r="AA24" i="3"/>
  <c r="AA25" i="3"/>
  <c r="AA26" i="3"/>
  <c r="AA27" i="3"/>
  <c r="AA28" i="3"/>
  <c r="AA29" i="3"/>
  <c r="AA30" i="3"/>
  <c r="AA31" i="3"/>
  <c r="AA32" i="3"/>
  <c r="AA33" i="3"/>
  <c r="AA34" i="3"/>
  <c r="AA35" i="3"/>
  <c r="AA36" i="3"/>
  <c r="AA37" i="3"/>
  <c r="AA38" i="3"/>
  <c r="AA39" i="3"/>
  <c r="AA40" i="3"/>
  <c r="AA41" i="3"/>
  <c r="AA42" i="3"/>
  <c r="AA43" i="3"/>
  <c r="AA44" i="3"/>
  <c r="AA45" i="3"/>
  <c r="AA46" i="3"/>
  <c r="AA47" i="3"/>
  <c r="AA48" i="3"/>
  <c r="AA49" i="3"/>
  <c r="AA50" i="3"/>
  <c r="AA51" i="3"/>
  <c r="AA52" i="3"/>
  <c r="AA53" i="3"/>
  <c r="AA54" i="3"/>
  <c r="AA55" i="3"/>
  <c r="AA56" i="3"/>
  <c r="AA57" i="3"/>
  <c r="AA58" i="3"/>
  <c r="AA59" i="3"/>
  <c r="AA60" i="3"/>
  <c r="AA61" i="3"/>
  <c r="AA62" i="3"/>
  <c r="AA63" i="3"/>
  <c r="AA64" i="3"/>
  <c r="AA65" i="3"/>
  <c r="AA66" i="3"/>
  <c r="AA67" i="3"/>
  <c r="AA68" i="3"/>
  <c r="AA69" i="3"/>
  <c r="AA70" i="3"/>
  <c r="AA71" i="3"/>
  <c r="AA72" i="3"/>
  <c r="AA73" i="3"/>
  <c r="AA74" i="3"/>
  <c r="AA2" i="3"/>
  <c r="Z40" i="3"/>
  <c r="Z38" i="3"/>
  <c r="Z25" i="3"/>
  <c r="C98" i="2"/>
  <c r="D98" i="2"/>
  <c r="E98" i="2"/>
  <c r="F98" i="2"/>
  <c r="G98" i="2"/>
  <c r="H98" i="2"/>
  <c r="C99" i="2"/>
  <c r="D99" i="2"/>
  <c r="E99" i="2"/>
  <c r="F99" i="2"/>
  <c r="G99" i="2"/>
  <c r="H99" i="2"/>
  <c r="C100" i="2"/>
  <c r="D100" i="2"/>
  <c r="E100" i="2"/>
  <c r="F100" i="2"/>
  <c r="G100" i="2"/>
  <c r="H100" i="2"/>
  <c r="C101" i="2"/>
  <c r="D101" i="2"/>
  <c r="E101" i="2"/>
  <c r="F101" i="2"/>
  <c r="G101" i="2"/>
  <c r="H101" i="2"/>
  <c r="C102" i="2"/>
  <c r="D102" i="2"/>
  <c r="E102" i="2"/>
  <c r="F102" i="2"/>
  <c r="G102" i="2"/>
  <c r="H102" i="2"/>
  <c r="B102" i="2"/>
  <c r="B101" i="2"/>
  <c r="B100" i="2"/>
  <c r="B99" i="2"/>
  <c r="B98" i="2"/>
  <c r="C97" i="2"/>
  <c r="D97" i="2"/>
  <c r="E97" i="2"/>
  <c r="F97" i="2"/>
  <c r="G97" i="2"/>
  <c r="H97" i="2"/>
  <c r="B97" i="2"/>
  <c r="C96" i="2"/>
  <c r="D96" i="2"/>
  <c r="E96" i="2"/>
  <c r="F96" i="2"/>
  <c r="G96" i="2"/>
  <c r="H96" i="2"/>
  <c r="B96" i="2"/>
  <c r="H2" i="2" l="1"/>
  <c r="C2" i="2"/>
  <c r="G2" i="2"/>
  <c r="D2" i="2"/>
  <c r="F2" i="2"/>
  <c r="E2" i="2"/>
  <c r="B2" i="2"/>
  <c r="U8" i="2"/>
  <c r="U54" i="2" l="1"/>
  <c r="V54" i="2" s="1"/>
  <c r="U53" i="2"/>
  <c r="V53" i="2" s="1"/>
  <c r="U52" i="2"/>
  <c r="V52" i="2" s="1"/>
  <c r="U51" i="2"/>
  <c r="X51" i="2" s="1"/>
  <c r="U50" i="2"/>
  <c r="X50" i="2" s="1"/>
  <c r="U49" i="2"/>
  <c r="V49" i="2" s="1"/>
  <c r="U48" i="2"/>
  <c r="X48" i="2" s="1"/>
  <c r="U47" i="2"/>
  <c r="W47" i="2" s="1"/>
  <c r="U46" i="2"/>
  <c r="V46" i="2" s="1"/>
  <c r="U45" i="2"/>
  <c r="V45" i="2" s="1"/>
  <c r="U44" i="2"/>
  <c r="V44" i="2" s="1"/>
  <c r="U43" i="2"/>
  <c r="V43" i="2" s="1"/>
  <c r="U42" i="2"/>
  <c r="V42" i="2" s="1"/>
  <c r="U41" i="2"/>
  <c r="V41" i="2" s="1"/>
  <c r="U40" i="2"/>
  <c r="V40" i="2" s="1"/>
  <c r="U39" i="2"/>
  <c r="V39" i="2" s="1"/>
  <c r="U38" i="2"/>
  <c r="V38" i="2" s="1"/>
  <c r="U37" i="2"/>
  <c r="V37" i="2" s="1"/>
  <c r="U36" i="2"/>
  <c r="U35" i="2"/>
  <c r="V35" i="2" s="1"/>
  <c r="U34" i="2"/>
  <c r="V34" i="2" s="1"/>
  <c r="U33" i="2"/>
  <c r="U32" i="2"/>
  <c r="X32" i="2" s="1"/>
  <c r="U31" i="2"/>
  <c r="V31" i="2" s="1"/>
  <c r="U30" i="2"/>
  <c r="V30" i="2" s="1"/>
  <c r="U29" i="2"/>
  <c r="V29" i="2" s="1"/>
  <c r="U28" i="2"/>
  <c r="V28" i="2" s="1"/>
  <c r="U27" i="2"/>
  <c r="X27" i="2" s="1"/>
  <c r="U26" i="2"/>
  <c r="V26" i="2" s="1"/>
  <c r="U25" i="2"/>
  <c r="V25" i="2" s="1"/>
  <c r="U24" i="2"/>
  <c r="U23" i="2"/>
  <c r="V23" i="2" s="1"/>
  <c r="U22" i="2"/>
  <c r="V22" i="2" s="1"/>
  <c r="U21" i="2"/>
  <c r="V21" i="2" s="1"/>
  <c r="U20" i="2"/>
  <c r="V20" i="2" s="1"/>
  <c r="U17" i="2"/>
  <c r="X17" i="2" s="1"/>
  <c r="U19" i="2"/>
  <c r="X19" i="2" s="1"/>
  <c r="U18" i="2"/>
  <c r="V18" i="2" s="1"/>
  <c r="U16" i="2"/>
  <c r="V16" i="2" s="1"/>
  <c r="U15" i="2"/>
  <c r="V15" i="2" s="1"/>
  <c r="U14" i="2"/>
  <c r="V14" i="2" s="1"/>
  <c r="U13" i="2"/>
  <c r="V13" i="2" s="1"/>
  <c r="U12" i="2"/>
  <c r="V12" i="2" s="1"/>
  <c r="U11" i="2"/>
  <c r="V11" i="2" s="1"/>
  <c r="U10" i="2"/>
  <c r="V10" i="2" s="1"/>
  <c r="U9" i="2"/>
  <c r="V9" i="2" s="1"/>
  <c r="U6" i="2"/>
  <c r="U7" i="2"/>
  <c r="V7" i="2" s="1"/>
  <c r="W6" i="2" l="1"/>
  <c r="V6" i="2"/>
  <c r="W34" i="2"/>
  <c r="X14" i="2"/>
  <c r="W42" i="2"/>
  <c r="W45" i="2"/>
  <c r="V51" i="2"/>
  <c r="W21" i="2"/>
  <c r="W31" i="2"/>
  <c r="W35" i="2"/>
  <c r="AA65" i="2"/>
  <c r="AC65" i="2" s="1"/>
  <c r="AE65" i="2" s="1"/>
  <c r="W11" i="2"/>
  <c r="W15" i="2"/>
  <c r="W23" i="2"/>
  <c r="X31" i="2"/>
  <c r="W37" i="2"/>
  <c r="AA66" i="2"/>
  <c r="AC66" i="2" s="1"/>
  <c r="AE66" i="2" s="1"/>
  <c r="AA59" i="2"/>
  <c r="AC59" i="2" s="1"/>
  <c r="AE59" i="2" s="1"/>
  <c r="AA55" i="2"/>
  <c r="AC55" i="2" s="1"/>
  <c r="AE55" i="2" s="1"/>
  <c r="X11" i="2"/>
  <c r="W17" i="2"/>
  <c r="X23" i="2"/>
  <c r="W51" i="2"/>
  <c r="W14" i="2"/>
  <c r="W18" i="2"/>
  <c r="W25" i="2"/>
  <c r="X34" i="2"/>
  <c r="X42" i="2"/>
  <c r="AA38" i="2"/>
  <c r="AC38" i="2" s="1"/>
  <c r="AE38" i="2" s="1"/>
  <c r="AA60" i="2" a="1"/>
  <c r="AA60" i="2" s="1"/>
  <c r="AC60" i="2" s="1"/>
  <c r="AE60" i="2" s="1"/>
  <c r="AA61" i="2"/>
  <c r="AC61" i="2" s="1"/>
  <c r="AE61" i="2" s="1"/>
  <c r="AA62" i="2"/>
  <c r="AC62" i="2" s="1"/>
  <c r="AE62" i="2" s="1"/>
  <c r="AA74" i="2"/>
  <c r="AC74" i="2" s="1"/>
  <c r="AE74" i="2" s="1"/>
  <c r="AA67" i="2" a="1"/>
  <c r="AA67" i="2" s="1"/>
  <c r="AC67" i="2" s="1"/>
  <c r="AE67" i="2" s="1"/>
  <c r="AA72" i="2"/>
  <c r="AC72" i="2" s="1"/>
  <c r="AE72" i="2" s="1"/>
  <c r="AA71" i="2"/>
  <c r="AC71" i="2" s="1"/>
  <c r="AE71" i="2" s="1"/>
  <c r="AA58" i="2" a="1"/>
  <c r="AA58" i="2" s="1"/>
  <c r="AC58" i="2" s="1"/>
  <c r="AE58" i="2" s="1"/>
  <c r="AA76" i="2"/>
  <c r="AC76" i="2" s="1"/>
  <c r="AE76" i="2" s="1"/>
  <c r="AA69" i="2" a="1"/>
  <c r="AA69" i="2" s="1"/>
  <c r="AC69" i="2" s="1"/>
  <c r="AE69" i="2" s="1"/>
  <c r="AA78" i="2"/>
  <c r="AC78" i="2" s="1"/>
  <c r="AE78" i="2" s="1"/>
  <c r="AA75" i="2" a="1"/>
  <c r="AA75" i="2" s="1"/>
  <c r="AC75" i="2" s="1"/>
  <c r="AE75" i="2" s="1"/>
  <c r="AA68" i="2" a="1"/>
  <c r="AA68" i="2" s="1"/>
  <c r="AC68" i="2" s="1"/>
  <c r="AE68" i="2" s="1"/>
  <c r="AA52" i="2"/>
  <c r="AC52" i="2" s="1"/>
  <c r="AE52" i="2" s="1"/>
  <c r="AA46" i="2"/>
  <c r="AC46" i="2" s="1"/>
  <c r="AE46" i="2" s="1"/>
  <c r="AA64" i="2"/>
  <c r="AC64" i="2" s="1"/>
  <c r="AE64" i="2" s="1"/>
  <c r="AA47" i="2"/>
  <c r="AC47" i="2" s="1"/>
  <c r="AE47" i="2" s="1"/>
  <c r="AA73" i="2"/>
  <c r="AC73" i="2" s="1"/>
  <c r="AE73" i="2" s="1"/>
  <c r="AA50" i="2"/>
  <c r="AC50" i="2" s="1"/>
  <c r="AE50" i="2" s="1"/>
  <c r="AA77" i="2"/>
  <c r="AC77" i="2" s="1"/>
  <c r="AE77" i="2" s="1"/>
  <c r="AA53" i="2"/>
  <c r="AC53" i="2" s="1"/>
  <c r="AE53" i="2" s="1"/>
  <c r="V33" i="2"/>
  <c r="AA39" i="2" a="1"/>
  <c r="AA39" i="2" s="1"/>
  <c r="AC39" i="2" s="1"/>
  <c r="AE39" i="2" s="1"/>
  <c r="AA49" i="2"/>
  <c r="AC49" i="2" s="1"/>
  <c r="AE49" i="2" s="1"/>
  <c r="AA42" i="2"/>
  <c r="AC42" i="2" s="1"/>
  <c r="AE42" i="2" s="1"/>
  <c r="AA43" i="2"/>
  <c r="AC43" i="2" s="1"/>
  <c r="AE43" i="2" s="1"/>
  <c r="AA45" i="2"/>
  <c r="AC45" i="2" s="1"/>
  <c r="AE45" i="2" s="1"/>
  <c r="AA63" i="2"/>
  <c r="AC63" i="2" s="1"/>
  <c r="AE63" i="2" s="1"/>
  <c r="AA56" i="2"/>
  <c r="AC56" i="2" s="1"/>
  <c r="AE56" i="2" s="1"/>
  <c r="AA57" i="2"/>
  <c r="AC57" i="2" s="1"/>
  <c r="AE57" i="2" s="1"/>
  <c r="AA51" i="2"/>
  <c r="AC51" i="2" s="1"/>
  <c r="AE51" i="2" s="1"/>
  <c r="AA44" i="2"/>
  <c r="AC44" i="2" s="1"/>
  <c r="AE44" i="2" s="1"/>
  <c r="AA54" i="2"/>
  <c r="AC54" i="2" s="1"/>
  <c r="AE54" i="2" s="1"/>
  <c r="AA70" i="2" a="1"/>
  <c r="AA70" i="2" s="1"/>
  <c r="AC70" i="2" s="1"/>
  <c r="AE70" i="2" s="1"/>
  <c r="AA41" i="2" a="1"/>
  <c r="AA41" i="2" s="1"/>
  <c r="AC41" i="2" s="1"/>
  <c r="AE41" i="2" s="1"/>
  <c r="AA48" i="2" a="1"/>
  <c r="AA48" i="2" s="1"/>
  <c r="AC48" i="2" s="1"/>
  <c r="AE48" i="2" s="1"/>
  <c r="AA40" i="2"/>
  <c r="AC40" i="2" s="1"/>
  <c r="AE40" i="2" s="1"/>
  <c r="AA32" i="2"/>
  <c r="AC32" i="2" s="1"/>
  <c r="AE32" i="2" s="1"/>
  <c r="AA24" i="2"/>
  <c r="AC24" i="2" s="1"/>
  <c r="AE24" i="2" s="1"/>
  <c r="AA22" i="2"/>
  <c r="AC22" i="2" s="1"/>
  <c r="AE22" i="2" s="1"/>
  <c r="AA36" i="2" a="1"/>
  <c r="AA36" i="2" s="1"/>
  <c r="AC36" i="2" s="1"/>
  <c r="AE36" i="2" s="1"/>
  <c r="AA25" i="2"/>
  <c r="AC25" i="2" s="1"/>
  <c r="AE25" i="2" s="1"/>
  <c r="AA31" i="2"/>
  <c r="AC31" i="2" s="1"/>
  <c r="AE31" i="2" s="1"/>
  <c r="AA23" i="2"/>
  <c r="AC23" i="2" s="1"/>
  <c r="AE23" i="2" s="1"/>
  <c r="AA29" i="2"/>
  <c r="AC29" i="2" s="1"/>
  <c r="AE29" i="2" s="1"/>
  <c r="AA20" i="2"/>
  <c r="AC20" i="2" s="1"/>
  <c r="AE20" i="2" s="1"/>
  <c r="AA35" i="2"/>
  <c r="AC35" i="2" s="1"/>
  <c r="AE35" i="2" s="1"/>
  <c r="AA26" i="2"/>
  <c r="AC26" i="2" s="1"/>
  <c r="AE26" i="2" s="1"/>
  <c r="AA30" i="2"/>
  <c r="AC30" i="2" s="1"/>
  <c r="AE30" i="2" s="1"/>
  <c r="AA21" i="2"/>
  <c r="AC21" i="2" s="1"/>
  <c r="AE21" i="2" s="1"/>
  <c r="AA37" i="2"/>
  <c r="AC37" i="2" s="1"/>
  <c r="AE37" i="2" s="1"/>
  <c r="AA28" i="2"/>
  <c r="AC28" i="2" s="1"/>
  <c r="AE28" i="2" s="1"/>
  <c r="AA27" i="2"/>
  <c r="AC27" i="2" s="1"/>
  <c r="AE27" i="2" s="1"/>
  <c r="AA33" i="2"/>
  <c r="AC33" i="2" s="1"/>
  <c r="AE33" i="2" s="1"/>
  <c r="AA34" i="2" a="1"/>
  <c r="AA34" i="2" s="1"/>
  <c r="AC34" i="2" s="1"/>
  <c r="AE34" i="2" s="1"/>
  <c r="V47" i="2"/>
  <c r="AA19" i="2"/>
  <c r="AC19" i="2" s="1"/>
  <c r="AE19" i="2" s="1"/>
  <c r="AA14" i="2"/>
  <c r="AC14" i="2" s="1"/>
  <c r="AE14" i="2" s="1"/>
  <c r="AA18" i="2"/>
  <c r="AC18" i="2" s="1"/>
  <c r="AE18" i="2" s="1"/>
  <c r="AA17" i="2"/>
  <c r="AC17" i="2" s="1"/>
  <c r="AE17" i="2" s="1"/>
  <c r="AA15" i="2"/>
  <c r="AC15" i="2" s="1"/>
  <c r="AE15" i="2" s="1"/>
  <c r="W50" i="2"/>
  <c r="V50" i="2"/>
  <c r="AA13" i="2"/>
  <c r="AC13" i="2" s="1"/>
  <c r="AE13" i="2" s="1"/>
  <c r="AA12" i="2" a="1"/>
  <c r="AA12" i="2" s="1"/>
  <c r="AC12" i="2" s="1"/>
  <c r="AE12" i="2" s="1"/>
  <c r="AA16" i="2" a="1"/>
  <c r="AA16" i="2" s="1"/>
  <c r="AC16" i="2" s="1"/>
  <c r="AE16" i="2" s="1"/>
  <c r="AA11" i="2" a="1"/>
  <c r="AA11" i="2" s="1"/>
  <c r="AC11" i="2" s="1"/>
  <c r="AE11" i="2" s="1"/>
  <c r="V36" i="2"/>
  <c r="AA10" i="2"/>
  <c r="AC10" i="2" s="1"/>
  <c r="AE10" i="2" s="1"/>
  <c r="AA9" i="2"/>
  <c r="AC9" i="2" s="1"/>
  <c r="AE9" i="2" s="1"/>
  <c r="V24" i="2"/>
  <c r="AA8" i="2"/>
  <c r="AC8" i="2" s="1"/>
  <c r="AE8" i="2" s="1"/>
  <c r="V48" i="2"/>
  <c r="W16" i="2"/>
  <c r="W28" i="2"/>
  <c r="W40" i="2"/>
  <c r="W48" i="2"/>
  <c r="W52" i="2"/>
  <c r="W12" i="2"/>
  <c r="X12" i="2"/>
  <c r="X16" i="2"/>
  <c r="X18" i="2"/>
  <c r="X21" i="2"/>
  <c r="X25" i="2"/>
  <c r="X28" i="2"/>
  <c r="X37" i="2"/>
  <c r="X40" i="2"/>
  <c r="X45" i="2"/>
  <c r="X52" i="2"/>
  <c r="W9" i="2"/>
  <c r="X9" i="2"/>
  <c r="W13" i="2"/>
  <c r="W20" i="2"/>
  <c r="W22" i="2"/>
  <c r="W24" i="2"/>
  <c r="W26" i="2"/>
  <c r="W30" i="2"/>
  <c r="W33" i="2"/>
  <c r="W38" i="2"/>
  <c r="W41" i="2"/>
  <c r="W44" i="2"/>
  <c r="W49" i="2"/>
  <c r="W54" i="2"/>
  <c r="V17" i="2"/>
  <c r="W10" i="2"/>
  <c r="X10" i="2"/>
  <c r="X13" i="2"/>
  <c r="X15" i="2"/>
  <c r="X20" i="2"/>
  <c r="X22" i="2"/>
  <c r="X24" i="2"/>
  <c r="X26" i="2"/>
  <c r="X30" i="2"/>
  <c r="X33" i="2"/>
  <c r="X35" i="2"/>
  <c r="X38" i="2"/>
  <c r="X41" i="2"/>
  <c r="X44" i="2"/>
  <c r="X47" i="2"/>
  <c r="X49" i="2"/>
  <c r="X54" i="2"/>
  <c r="AA7" i="2"/>
  <c r="AC7" i="2" s="1"/>
  <c r="AE7" i="2" s="1"/>
  <c r="AA6" i="2"/>
  <c r="AC6" i="2" s="1"/>
  <c r="AE6" i="2" s="1"/>
  <c r="V8" i="2"/>
  <c r="W8" i="2"/>
  <c r="X8" i="2"/>
  <c r="V19" i="2"/>
  <c r="W19" i="2"/>
  <c r="X6" i="2"/>
  <c r="W53" i="2"/>
  <c r="X53" i="2"/>
  <c r="X43" i="2"/>
  <c r="W43" i="2"/>
  <c r="X46" i="2"/>
  <c r="W46" i="2"/>
  <c r="X39" i="2"/>
  <c r="W39" i="2"/>
  <c r="W36" i="2"/>
  <c r="X36" i="2"/>
  <c r="W32" i="2"/>
  <c r="V32" i="2"/>
  <c r="W29" i="2"/>
  <c r="X29" i="2"/>
  <c r="V27" i="2"/>
  <c r="W27" i="2"/>
  <c r="W7" i="2"/>
  <c r="X7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<sst xmlns="http://schemas.openxmlformats.org/spreadsheetml/2006/main" count="755" uniqueCount="346">
  <si>
    <t>Lunch Options</t>
  </si>
  <si>
    <t>Dinner Options</t>
  </si>
  <si>
    <t>Breakfast Options</t>
  </si>
  <si>
    <t>Snack Options</t>
  </si>
  <si>
    <t xml:space="preserve">Side Options </t>
  </si>
  <si>
    <t xml:space="preserve">Eggs </t>
  </si>
  <si>
    <t>Toast</t>
  </si>
  <si>
    <t>Oatmeal</t>
  </si>
  <si>
    <t xml:space="preserve">Cereal </t>
  </si>
  <si>
    <t>Granola bar</t>
  </si>
  <si>
    <t xml:space="preserve">English Muffin </t>
  </si>
  <si>
    <t xml:space="preserve">Bagel </t>
  </si>
  <si>
    <t>Turkey Sandwich</t>
  </si>
  <si>
    <t>PB&amp;J</t>
  </si>
  <si>
    <t>Last Night's Leftovers</t>
  </si>
  <si>
    <t xml:space="preserve">Fajitas </t>
  </si>
  <si>
    <t xml:space="preserve">Spaghetti </t>
  </si>
  <si>
    <t>Chicken Fried Rice</t>
  </si>
  <si>
    <t>Salmon</t>
  </si>
  <si>
    <t>Hamburgers</t>
  </si>
  <si>
    <t>Tacos</t>
  </si>
  <si>
    <t>Baked Chicken</t>
  </si>
  <si>
    <t>Frozen Pizza</t>
  </si>
  <si>
    <t>Rice</t>
  </si>
  <si>
    <t>Roasted Potatoes</t>
  </si>
  <si>
    <t>Asparagus</t>
  </si>
  <si>
    <t xml:space="preserve">Fries </t>
  </si>
  <si>
    <t>Rolls</t>
  </si>
  <si>
    <t>Orange</t>
  </si>
  <si>
    <t xml:space="preserve">Apple </t>
  </si>
  <si>
    <t>Carrots</t>
  </si>
  <si>
    <t>Chips</t>
  </si>
  <si>
    <t xml:space="preserve">Pretzels </t>
  </si>
  <si>
    <t xml:space="preserve">Oreos </t>
  </si>
  <si>
    <t>Chicken Wrap</t>
  </si>
  <si>
    <t>Chicken Salad</t>
  </si>
  <si>
    <t xml:space="preserve">Burrito Bowl </t>
  </si>
  <si>
    <t>Italian Sub</t>
  </si>
  <si>
    <t xml:space="preserve">Ceasar Salad </t>
  </si>
  <si>
    <t>Garden Salad</t>
  </si>
  <si>
    <t>Roasted Veggies</t>
  </si>
  <si>
    <t>Side Salad</t>
  </si>
  <si>
    <t>Green Bean Casserole</t>
  </si>
  <si>
    <t>Crackers and Cheese</t>
  </si>
  <si>
    <t>Gold Fish</t>
  </si>
  <si>
    <t>Chocolate Bar</t>
  </si>
  <si>
    <t>Corn</t>
  </si>
  <si>
    <t>Breakfast 1</t>
  </si>
  <si>
    <t>Breakfast 2</t>
  </si>
  <si>
    <t>Lunch 1</t>
  </si>
  <si>
    <t xml:space="preserve">Snack </t>
  </si>
  <si>
    <t xml:space="preserve">Dinner </t>
  </si>
  <si>
    <t>Side</t>
  </si>
  <si>
    <t>Tuesday</t>
  </si>
  <si>
    <t>Wednesday</t>
  </si>
  <si>
    <t xml:space="preserve">Friday </t>
  </si>
  <si>
    <t xml:space="preserve">Saturday </t>
  </si>
  <si>
    <t xml:space="preserve">Sunday </t>
  </si>
  <si>
    <t xml:space="preserve">Thursday </t>
  </si>
  <si>
    <t>Monday</t>
  </si>
  <si>
    <t>Grocery List</t>
  </si>
  <si>
    <t>Item</t>
  </si>
  <si>
    <t>Eggs</t>
  </si>
  <si>
    <t>slices bread</t>
  </si>
  <si>
    <t>oatmeal packet</t>
  </si>
  <si>
    <t>Blueberries</t>
  </si>
  <si>
    <t>oz blueberries</t>
  </si>
  <si>
    <t>cup cereal</t>
  </si>
  <si>
    <t>Breakfast</t>
  </si>
  <si>
    <t>granola bar</t>
  </si>
  <si>
    <t>Bagel</t>
  </si>
  <si>
    <t>English Muffin</t>
  </si>
  <si>
    <t>Muffin</t>
  </si>
  <si>
    <t>Ingredients</t>
  </si>
  <si>
    <t xml:space="preserve">Lunch </t>
  </si>
  <si>
    <t>Ingedients</t>
  </si>
  <si>
    <t>Sides</t>
  </si>
  <si>
    <t>Ingrediants</t>
  </si>
  <si>
    <t>Snack</t>
  </si>
  <si>
    <t>oz. peanut butter</t>
  </si>
  <si>
    <t>oz. jelly</t>
  </si>
  <si>
    <t>Ceasar Salad</t>
  </si>
  <si>
    <t>Lettuce</t>
  </si>
  <si>
    <t>Ceasar dressing</t>
  </si>
  <si>
    <t>Parmesean Cheese</t>
  </si>
  <si>
    <t>Croutons</t>
  </si>
  <si>
    <t xml:space="preserve">Tortillas </t>
  </si>
  <si>
    <t xml:space="preserve">Chicken </t>
  </si>
  <si>
    <t>Mayo</t>
  </si>
  <si>
    <t>Celery</t>
  </si>
  <si>
    <t>Onions</t>
  </si>
  <si>
    <t>Burrito Bowl</t>
  </si>
  <si>
    <t xml:space="preserve">Tomatoes </t>
  </si>
  <si>
    <t>Black beans</t>
  </si>
  <si>
    <t>Shredded Cheese</t>
  </si>
  <si>
    <t>Sandwich rolls</t>
  </si>
  <si>
    <t>Fajitas</t>
  </si>
  <si>
    <t>Peppers</t>
  </si>
  <si>
    <t>Fajita Seasoning packet</t>
  </si>
  <si>
    <t>Noodles</t>
  </si>
  <si>
    <t>Pasta Sauce</t>
  </si>
  <si>
    <t>Frozen Meatballs</t>
  </si>
  <si>
    <t>Frozen Veggie Medley</t>
  </si>
  <si>
    <t>Soy Sauce</t>
  </si>
  <si>
    <t>Ground Beef</t>
  </si>
  <si>
    <t>Tomatoes</t>
  </si>
  <si>
    <t>Hamburger Buns</t>
  </si>
  <si>
    <t xml:space="preserve">Ketchup </t>
  </si>
  <si>
    <t>Taco Seasoning Packet</t>
  </si>
  <si>
    <t xml:space="preserve">Sour Cream </t>
  </si>
  <si>
    <t xml:space="preserve">Taco Shells </t>
  </si>
  <si>
    <t>Salsa</t>
  </si>
  <si>
    <t>Seasoning Salt</t>
  </si>
  <si>
    <t xml:space="preserve">Hot Dogs </t>
  </si>
  <si>
    <t>Hot Dogs</t>
  </si>
  <si>
    <t>hotdogs</t>
  </si>
  <si>
    <t>rice</t>
  </si>
  <si>
    <t>Fingerling Potatoes</t>
  </si>
  <si>
    <t xml:space="preserve">Herbs </t>
  </si>
  <si>
    <t>rolls</t>
  </si>
  <si>
    <t xml:space="preserve">Corn </t>
  </si>
  <si>
    <t>canned corn</t>
  </si>
  <si>
    <t>Fries</t>
  </si>
  <si>
    <t>Frozen fries</t>
  </si>
  <si>
    <t>Roasted veggies</t>
  </si>
  <si>
    <t xml:space="preserve">Green Bean Casserole </t>
  </si>
  <si>
    <t xml:space="preserve">Green Beans </t>
  </si>
  <si>
    <t>Crackers</t>
  </si>
  <si>
    <t>Cheese cubes</t>
  </si>
  <si>
    <t>Hotdogs</t>
  </si>
  <si>
    <t>Hotdog Buns</t>
  </si>
  <si>
    <t>Onion Crunchies</t>
  </si>
  <si>
    <t xml:space="preserve">Cream of Mushroom Soup </t>
  </si>
  <si>
    <t>Mushrooms</t>
  </si>
  <si>
    <t xml:space="preserve">Potatoes </t>
  </si>
  <si>
    <t>Zucchini</t>
  </si>
  <si>
    <t>Frozen Fries</t>
  </si>
  <si>
    <t>Canned Corn</t>
  </si>
  <si>
    <t>Italian Dressing</t>
  </si>
  <si>
    <t>Sliced Cheese</t>
  </si>
  <si>
    <t xml:space="preserve">Pastrami </t>
  </si>
  <si>
    <t>Salami</t>
  </si>
  <si>
    <t>Avacado</t>
  </si>
  <si>
    <t>Granola Bar</t>
  </si>
  <si>
    <t>Amount Per Pack</t>
  </si>
  <si>
    <t xml:space="preserve">Turkey Lunchmeat </t>
  </si>
  <si>
    <t>lb</t>
  </si>
  <si>
    <t>oz</t>
  </si>
  <si>
    <t>head</t>
  </si>
  <si>
    <t>tbs</t>
  </si>
  <si>
    <t>sticks</t>
  </si>
  <si>
    <t>cups</t>
  </si>
  <si>
    <t>slices</t>
  </si>
  <si>
    <t>baby carrots</t>
  </si>
  <si>
    <t>potatoes</t>
  </si>
  <si>
    <t>sprigs</t>
  </si>
  <si>
    <t>servings</t>
  </si>
  <si>
    <t xml:space="preserve">servings </t>
  </si>
  <si>
    <t>oranges</t>
  </si>
  <si>
    <t>apples</t>
  </si>
  <si>
    <t>oreos</t>
  </si>
  <si>
    <t>crackers</t>
  </si>
  <si>
    <t>cubes</t>
  </si>
  <si>
    <t>bar</t>
  </si>
  <si>
    <t>seasmi oil</t>
  </si>
  <si>
    <t>shells</t>
  </si>
  <si>
    <t>buns</t>
  </si>
  <si>
    <t>All Ingredients:</t>
  </si>
  <si>
    <t>$</t>
  </si>
  <si>
    <t xml:space="preserve"> blueberries</t>
  </si>
  <si>
    <t>cereal</t>
  </si>
  <si>
    <t xml:space="preserve"> amount per  serving</t>
  </si>
  <si>
    <t xml:space="preserve">Monday </t>
  </si>
  <si>
    <t>OutPut from Form Controls</t>
  </si>
  <si>
    <t>Servings</t>
  </si>
  <si>
    <t>Sn</t>
  </si>
  <si>
    <t>D</t>
  </si>
  <si>
    <t>S</t>
  </si>
  <si>
    <t>B2</t>
  </si>
  <si>
    <t>B1</t>
  </si>
  <si>
    <t>L</t>
  </si>
  <si>
    <t>Thursday</t>
  </si>
  <si>
    <t>Friday</t>
  </si>
  <si>
    <t>Saturday</t>
  </si>
  <si>
    <t>Sunday</t>
  </si>
  <si>
    <t>sliced bread</t>
  </si>
  <si>
    <t>Lettuce,Ceasar dressing, Parmesean Cheese, Croutons</t>
  </si>
  <si>
    <t>Tortillas ,Chicken,sliced, cheese,lettuce</t>
  </si>
  <si>
    <t>Rice,Corn,Tomatoes,Black beans,avacado,Shredded Cheese</t>
  </si>
  <si>
    <t>Sandwich rolls,Salami,pastrami,sliced cheese,lettuce,italian dressing</t>
  </si>
  <si>
    <t>Chicken, Mayo, Celery, Onions</t>
  </si>
  <si>
    <t>Sliced Bread, Peanut Butter, Jelly</t>
  </si>
  <si>
    <t>Amount per One Serving</t>
  </si>
  <si>
    <t>unit</t>
  </si>
  <si>
    <t>Unit</t>
  </si>
  <si>
    <t>ounces</t>
  </si>
  <si>
    <t>cup</t>
  </si>
  <si>
    <t>2, .2, 1</t>
  </si>
  <si>
    <t>Units</t>
  </si>
  <si>
    <t>2,2,2</t>
  </si>
  <si>
    <t>2slices, 2oz, 2oz</t>
  </si>
  <si>
    <t>2slices, .2oz,1 slice</t>
  </si>
  <si>
    <t>.25cup, 1oz, 1oz, .25cup</t>
  </si>
  <si>
    <t>.25,1,1,.25</t>
  </si>
  <si>
    <t xml:space="preserve">1, .25, 1, .25 </t>
  </si>
  <si>
    <t>1, .25lb,1slice, .25cup</t>
  </si>
  <si>
    <t>1, .25, 2, .1</t>
  </si>
  <si>
    <t>1lb, .25oz, 2stauks, .1oz</t>
  </si>
  <si>
    <t>.5,4,.25,4,.4,1</t>
  </si>
  <si>
    <t>.5cup,4oz,.25oz,4oz,.5oz,1oz</t>
  </si>
  <si>
    <t>1,.2,.2,1,.2,1</t>
  </si>
  <si>
    <t>1,.2oz,.2oz,1slice,.2oz,1oz</t>
  </si>
  <si>
    <t>.5,.5,6,1</t>
  </si>
  <si>
    <t>.5cup, .5oz,6pieces,1oz</t>
  </si>
  <si>
    <t>Peppers,chicken,onions,seasoning, torillas</t>
  </si>
  <si>
    <t>noodles,pasta sauce, meatballs</t>
  </si>
  <si>
    <t>chicken,rice sesami oil, frozen veggies, soy sauce</t>
  </si>
  <si>
    <t>Ground Beef, seasoning, salsa, lettuce, shredded cheese, sour cream, taco shells</t>
  </si>
  <si>
    <t>hotdogs, buns, ketchup</t>
  </si>
  <si>
    <t>Amount per Serving</t>
  </si>
  <si>
    <t>units</t>
  </si>
  <si>
    <t>.25,.25,.25,.25,1</t>
  </si>
  <si>
    <t>.25cup,.25lb,.25cup,.25oz, 1</t>
  </si>
  <si>
    <t>1,1,1</t>
  </si>
  <si>
    <t>1pack,1jar,1lb</t>
  </si>
  <si>
    <t>1,1,1,.25,1</t>
  </si>
  <si>
    <t>1lb,1cup,1cup,.25cup,1cup</t>
  </si>
  <si>
    <t>.5lb</t>
  </si>
  <si>
    <t>.25,1,1,.25,1,1,2</t>
  </si>
  <si>
    <t>.25lb,1slice,.2oz,1,1oz</t>
  </si>
  <si>
    <t>.25,1,.2,1,1</t>
  </si>
  <si>
    <t>.25lb,1pack,1oz,.25oz,1oz,1oz,2</t>
  </si>
  <si>
    <t>chicken, seasoning</t>
  </si>
  <si>
    <t>.25,1</t>
  </si>
  <si>
    <t>.25lb,1oz</t>
  </si>
  <si>
    <t>1,1,1oz</t>
  </si>
  <si>
    <t>1pack</t>
  </si>
  <si>
    <t>amount per serving</t>
  </si>
  <si>
    <t>6,1</t>
  </si>
  <si>
    <t>6,1oz</t>
  </si>
  <si>
    <t>staulks</t>
  </si>
  <si>
    <t>zucchini, potatoes,mushrooms, herbs</t>
  </si>
  <si>
    <t>.25,.25,2,1</t>
  </si>
  <si>
    <t>.25cup,.25cup,2oz,1oz</t>
  </si>
  <si>
    <t>lettuce,tomatoes,carrots,dressing</t>
  </si>
  <si>
    <t>.25,.25,4,1</t>
  </si>
  <si>
    <t>.25cup,.25oz,4oz,1oz</t>
  </si>
  <si>
    <t>Green Beans , cream of mushroom soup, onion crunchies</t>
  </si>
  <si>
    <t>1,4,1</t>
  </si>
  <si>
    <t>1oz,4cups,1oz</t>
  </si>
  <si>
    <t>Amount per serving</t>
  </si>
  <si>
    <t>orange</t>
  </si>
  <si>
    <t>apple</t>
  </si>
  <si>
    <t>carrots</t>
  </si>
  <si>
    <t>small bag</t>
  </si>
  <si>
    <t>pack</t>
  </si>
  <si>
    <t>15,10</t>
  </si>
  <si>
    <t>15crackers,10cubes</t>
  </si>
  <si>
    <t>Crackers, cheese cubes</t>
  </si>
  <si>
    <t>eggs</t>
  </si>
  <si>
    <t>bagel</t>
  </si>
  <si>
    <t>muffin</t>
  </si>
  <si>
    <t>Ingredients to Buy?</t>
  </si>
  <si>
    <t xml:space="preserve">Recipies </t>
  </si>
  <si>
    <t>lettuce,Tomatoes,Carrots,Italian dressing</t>
  </si>
  <si>
    <t xml:space="preserve"> english muffin</t>
  </si>
  <si>
    <t xml:space="preserve"> Potatoes, herbs</t>
  </si>
  <si>
    <t>Sliced Bread, Turkey Lunchmeat, sliced cheese</t>
  </si>
  <si>
    <t xml:space="preserve"> beef,sliced cheese,tomatoes,buns,ketchup</t>
  </si>
  <si>
    <t xml:space="preserve">Total Calories/Serving </t>
  </si>
  <si>
    <t>Calories</t>
  </si>
  <si>
    <t>Lunch</t>
  </si>
  <si>
    <t>Dinner</t>
  </si>
  <si>
    <t>Snack 2</t>
  </si>
  <si>
    <t>Calories/1 item</t>
  </si>
  <si>
    <t>Total Calories Per Pack</t>
  </si>
  <si>
    <t>Amount Per Serving</t>
  </si>
  <si>
    <t>Amount of Ingedient for all people</t>
  </si>
  <si>
    <t>Apple</t>
  </si>
  <si>
    <t>Bundle of Asparagus</t>
  </si>
  <si>
    <t>Avacados</t>
  </si>
  <si>
    <t>Cans of Black Beans</t>
  </si>
  <si>
    <t>Cans of Corn</t>
  </si>
  <si>
    <t>Bags of Carrots</t>
  </si>
  <si>
    <t>Bottle Cesar Dressing</t>
  </si>
  <si>
    <t>Bunch of Celery</t>
  </si>
  <si>
    <t>Bag of Cheese Cubes</t>
  </si>
  <si>
    <t>Lb of Chicken</t>
  </si>
  <si>
    <t>Bag of Chips</t>
  </si>
  <si>
    <t>Chocolate Bars</t>
  </si>
  <si>
    <t>Box of Crackers</t>
  </si>
  <si>
    <t>Pack of Croutons</t>
  </si>
  <si>
    <t>Carton of Eggs</t>
  </si>
  <si>
    <t xml:space="preserve">Bags of English Muffins </t>
  </si>
  <si>
    <t>Bags of Fingerling Potatoes</t>
  </si>
  <si>
    <t>Bag of Frozen Meatballs</t>
  </si>
  <si>
    <t>Bag of Frozen Veggie Medley</t>
  </si>
  <si>
    <t>Bag of Gold Fish</t>
  </si>
  <si>
    <t>Box of Granola Bars</t>
  </si>
  <si>
    <t>Lb of Ground Beef</t>
  </si>
  <si>
    <t xml:space="preserve">Packs of Herbs </t>
  </si>
  <si>
    <t>Bottle of Italain Dressing</t>
  </si>
  <si>
    <t>Head of Lettuce</t>
  </si>
  <si>
    <t>Jar of Mayo</t>
  </si>
  <si>
    <t>Pack of Mushrooms</t>
  </si>
  <si>
    <t xml:space="preserve">Boxes of Noodles </t>
  </si>
  <si>
    <t xml:space="preserve">Boxes of Oatmeal </t>
  </si>
  <si>
    <t>Pack of Oreos</t>
  </si>
  <si>
    <t>Oz of Blueberries</t>
  </si>
  <si>
    <t>Bag of Parmesean Cheese</t>
  </si>
  <si>
    <t>Jars of Pasta Sauce</t>
  </si>
  <si>
    <t xml:space="preserve">lbs of Pastrami </t>
  </si>
  <si>
    <t>Potatoes</t>
  </si>
  <si>
    <t>Bag of Pretzels</t>
  </si>
  <si>
    <t>Bags of Rice</t>
  </si>
  <si>
    <t>Lb of Salami</t>
  </si>
  <si>
    <t>Lbs of Salmon</t>
  </si>
  <si>
    <t>Bag of Sandwich rolls</t>
  </si>
  <si>
    <t>Bottle of Sesame Oil</t>
  </si>
  <si>
    <t>Packs of Sliced Cheese</t>
  </si>
  <si>
    <t>Bags of Sliced Bread</t>
  </si>
  <si>
    <t>Bag of Bagels</t>
  </si>
  <si>
    <t>Cans of Cream of Mushroom Soup</t>
  </si>
  <si>
    <t xml:space="preserve">Box of Cereal </t>
  </si>
  <si>
    <t xml:space="preserve">Packs of Fajita Seasoning </t>
  </si>
  <si>
    <t>Bag of Frozen French Fries</t>
  </si>
  <si>
    <t xml:space="preserve">Bag of Green Beans </t>
  </si>
  <si>
    <t xml:space="preserve">Bag of Hamburger Buns </t>
  </si>
  <si>
    <t xml:space="preserve">Bag of Hotdog Buns </t>
  </si>
  <si>
    <t>Pack of Hotdogs</t>
  </si>
  <si>
    <t xml:space="preserve">Bottle of Ketchup </t>
  </si>
  <si>
    <t>Pack of Muffins</t>
  </si>
  <si>
    <t>Pack of Onion Crunchies</t>
  </si>
  <si>
    <t>Oranges</t>
  </si>
  <si>
    <t>Jar of Jelly</t>
  </si>
  <si>
    <t>Jar of Peanutbutter</t>
  </si>
  <si>
    <t>Jar of Salsa</t>
  </si>
  <si>
    <t>Jar of Seasoning Salt</t>
  </si>
  <si>
    <t>Packs of Shredded Cheese</t>
  </si>
  <si>
    <t xml:space="preserve">Carton of Sour Cream </t>
  </si>
  <si>
    <t>Bottle of Soy Sauce</t>
  </si>
  <si>
    <t xml:space="preserve">Packs of Taco Seasoning </t>
  </si>
  <si>
    <t>Packs of Taco Shells</t>
  </si>
  <si>
    <t>lbs of Turkey Lunch Meat</t>
  </si>
  <si>
    <t>Calorie Goal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</si>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</sst>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/>
    <xf numFmtId="2" fontId="2" fillId="0" borderId="0" xfId="0" applyNumberFormat="1" applyFont="1"/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Single Serving Calories Per 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'Meal Plan and List'!$A$2</c:f>
              <c:strCache>
                <c:ptCount val="1"/>
                <c:pt idx="0">
                  <c:v>Total Calories/Serving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'Meal Plan and List'!$B$5:$H$5</c:f>
              <c:strCache>
                <c:ptCount val="7"/>
                <c:pt idx="0">
                  <c:v>Monday</c:v>
                </c:pt>
                <c:pt idx="1">
                  <c:v>Tuesday</c:v>
                </c:pt>
                <c:pt idx="2">
                  <c:v>Wednesday</c:v>
                </c:pt>
                <c:pt idx="3">
                  <c:v>Thursday </c:v>
                </c:pt>
                <c:pt idx="4">
                  <c:v>Friday </c:v>
                </c:pt>
                <c:pt idx="5">
                  <c:v>Saturday </c:v>
                </c:pt>
                <c:pt idx="6">
                  <c:v>Sunday </c:v>
                </c:pt>
              </c:strCache>
            </c:strRef>
          </c:cat>
          <c:val>
            <c:numRef>
              <c:f>'Meal Plan and List'!$B$2:$H$2</c:f>
              <c:numCache>
                <c:formatCode>General</c:formatCode>
                <c:ptCount val="7"/>
                <c:pt idx="0">
                  <c:v>1809.02</c:v>
                </c:pt>
                <c:pt idx="1">
                  <c:v>1371.9</c:v>
                </c:pt>
                <c:pt idx="2">
                  <c:v>1279.1500000000001</c:v>
                </c:pt>
                <c:pt idx="3">
                  <c:v>1774.9499999999998</c:v>
                </c:pt>
                <c:pt idx="4">
                  <c:v>1663.27</c:v>
                </c:pt>
                <c:pt idx="5">
                  <c:v>1429.75</c:v>
                </c:pt>
                <c:pt idx="6">
                  <c:v>1517.5450000000001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C3B-4192-8A07-2F584801F0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72921944"/>
        <c:axId val="672879960"/>
      </c:barChart>
      <c:lineChart>
        <c:grouping val="standard"/>
        <c:varyColors val="0"/>
        <c:ser>
          <c:idx val="1"/>
          <c:order val="1"/>
          <c:tx>
            <c:strRef>
              <c:f>'Meal Plan and List'!$A$3</c:f>
              <c:strCache>
                <c:ptCount val="1"/>
                <c:pt idx="0">
                  <c:v>Calorie Goal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'Meal Plan and List'!$B$3:$H$3</c:f>
              <c:numCache>
                <c:formatCode>General</c:formatCode>
                <c:ptCount val="7"/>
                <c:pt idx="0">
                  <c:v>1300</c:v>
                </c:pt>
                <c:pt idx="1">
                  <c:v>1300</c:v>
                </c:pt>
                <c:pt idx="2">
                  <c:v>1300</c:v>
                </c:pt>
                <c:pt idx="3">
                  <c:v>1300</c:v>
                </c:pt>
                <c:pt idx="4">
                  <c:v>1300</c:v>
                </c:pt>
                <c:pt idx="5">
                  <c:v>1300</c:v>
                </c:pt>
                <c:pt idx="6">
                  <c:v>1300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C3B-4192-8A07-2F584801F0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72921944"/>
        <c:axId val="672879960"/>
      </c:lineChart>
      <c:catAx>
        <c:axId val="6729219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 of the Week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2879960"/>
        <c:crosses val="autoZero"/>
        <c:auto val="1"/>
        <c:lblAlgn val="ctr"/>
        <c:lblOffset val="100"/>
        <c:noMultiLvlLbl val="0"/>
      </c:catAx>
      <c:valAx>
        <c:axId val="672879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</a:t>
                </a:r>
                <a:r>
                  <a:rPr lang="en-US" baseline="0"/>
                  <a:t> Dailt Calories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2921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Drop" dropStyle="combo" dx="22" fmlaLink="$K$7" fmlaRange="$B$85:$B$93" noThreeD="1" sel="2"/>
</file>

<file path=xl/ctrlProps/ctrlProp2.xml><?xml version="1.0" encoding="utf-8"?>
<formControlPr xmlns="http://schemas.microsoft.com/office/spreadsheetml/2009/9/main" objectType="Drop" dropStyle="combo" dx="22" fmlaLink="$K$8" fmlaRange="$B$85:$B$93" noThreeD="1" sel="4"/>
</file>

<file path=xl/ctrlProps/ctrlProp3.xml><?xml version="1.0" encoding="utf-8"?>
<formControlPr xmlns="http://schemas.microsoft.com/office/spreadsheetml/2009/9/main" objectType="Drop" dropStyle="combo" dx="22" fmlaLink="$K$9" fmlaRange="$C$85:$C$93" noThreeD="1" sel="4" val="0"/>
</file>

<file path=xl/ctrlProps/ctrlProp4.xml><?xml version="1.0" encoding="utf-8"?>
<formControlPr xmlns="http://schemas.microsoft.com/office/spreadsheetml/2009/9/main" objectType="Drop" dropStyle="combo" dx="22" fmlaLink="$K$10" fmlaRange="$F$85:$F$93" noThreeD="1" sel="3"/>
</file>

<file path=xl/ctrlProps/ctrlProp5.xml><?xml version="1.0" encoding="utf-8"?>
<formControlPr xmlns="http://schemas.microsoft.com/office/spreadsheetml/2009/9/main" objectType="Drop" dropStyle="combo" dx="22" fmlaLink="$K$11" fmlaRange="$D$85:$D$93" noThreeD="1" sel="2"/>
</file>

<file path=xl/ctrlProps/ctrlProp6.xml><?xml version="1.0" encoding="utf-8"?>
<formControlPr xmlns="http://schemas.microsoft.com/office/spreadsheetml/2009/9/main" objectType="Drop" dropStyle="combo" dx="22" fmlaLink="$K$12" fmlaRange="$E$85:$E$93" noThreeD="1" sel="9" val="0"/>
</file>

<file path=xl/ctrlProps/ctrlProp7.xml><?xml version="1.0" encoding="utf-8"?>
<formControlPr xmlns="http://schemas.microsoft.com/office/spreadsheetml/2009/9/main" objectType="Drop" dropStyle="combo" dx="22" fmlaLink="$K$13" fmlaRange="$F$85:$F$93" noThreeD="1" sel="3" val="0"/>
</file>

<file path=xl/ctrlProps/ctrlProp8.xml><?xml version="1.0" encoding="utf-8"?>
<formControlPr xmlns="http://schemas.microsoft.com/office/spreadsheetml/2009/9/main" objectType="Drop" dropStyle="combo" dx="22" fmlaLink="$L$7" fmlaRange="$B$85:$B$93" noThreeD="1" sel="5" val="0"/>
</file>

<file path=xl/ctrlProps/ctrlProp9.xml><?xml version="1.0" encoding="utf-8"?>
<formControlPr xmlns="http://schemas.microsoft.com/office/spreadsheetml/2009/9/main" objectType="Drop" dropStyle="combo" dx="22" fmlaLink="$L$8" fmlaRange="$B$85:$B$93" noThreeD="1" sel="2" val="0"/>
</file>

<file path=xl/ctrlProps/ctrlProp10.xml><?xml version="1.0" encoding="utf-8"?>
<formControlPr xmlns="http://schemas.microsoft.com/office/spreadsheetml/2009/9/main" objectType="Drop" dropStyle="combo" dx="22" fmlaLink="$L$9" fmlaRange="$C$85:$C$93" noThreeD="1" sel="5" val="0"/>
</file>

<file path=xl/ctrlProps/ctrlProp11.xml><?xml version="1.0" encoding="utf-8"?>
<formControlPr xmlns="http://schemas.microsoft.com/office/spreadsheetml/2009/9/main" objectType="Drop" dropStyle="combo" dx="22" fmlaLink="$L$10" fmlaRange="$F$85:$F$93" noThreeD="1" sel="5" val="0"/>
</file>

<file path=xl/ctrlProps/ctrlProp12.xml><?xml version="1.0" encoding="utf-8"?>
<formControlPr xmlns="http://schemas.microsoft.com/office/spreadsheetml/2009/9/main" objectType="Drop" dropStyle="combo" dx="22" fmlaLink="$L$11" fmlaRange="$D$85:$D$93" noThreeD="1" sel="2" val="0"/>
</file>

<file path=xl/ctrlProps/ctrlProp13.xml><?xml version="1.0" encoding="utf-8"?>
<formControlPr xmlns="http://schemas.microsoft.com/office/spreadsheetml/2009/9/main" objectType="Drop" dropStyle="combo" dx="22" fmlaLink="$L$12" fmlaRange="$E$85:$E$93" noThreeD="1" sel="5" val="0"/>
</file>

<file path=xl/ctrlProps/ctrlProp14.xml><?xml version="1.0" encoding="utf-8"?>
<formControlPr xmlns="http://schemas.microsoft.com/office/spreadsheetml/2009/9/main" objectType="Drop" dropStyle="combo" dx="22" fmlaLink="$L$13" fmlaRange="$F$85:$F$93" noThreeD="1" sel="1" val="0"/>
</file>

<file path=xl/ctrlProps/ctrlProp15.xml><?xml version="1.0" encoding="utf-8"?>
<formControlPr xmlns="http://schemas.microsoft.com/office/spreadsheetml/2009/9/main" objectType="Drop" dropStyle="combo" dx="22" fmlaLink="$M$7" fmlaRange="$B$85:$B$93" noThreeD="1" sel="5" val="0"/>
</file>

<file path=xl/ctrlProps/ctrlProp16.xml><?xml version="1.0" encoding="utf-8"?>
<formControlPr xmlns="http://schemas.microsoft.com/office/spreadsheetml/2009/9/main" objectType="Drop" dropStyle="combo" dx="22" fmlaLink="$M$8" fmlaRange="$B$85:$B$93" noThreeD="1" sel="2" val="0"/>
</file>

<file path=xl/ctrlProps/ctrlProp17.xml><?xml version="1.0" encoding="utf-8"?>
<formControlPr xmlns="http://schemas.microsoft.com/office/spreadsheetml/2009/9/main" objectType="Drop" dropStyle="combo" dx="22" fmlaLink="$M$9" fmlaRange="$C$85:$C$93" noThreeD="1" sel="5" val="0"/>
</file>

<file path=xl/ctrlProps/ctrlProp18.xml><?xml version="1.0" encoding="utf-8"?>
<formControlPr xmlns="http://schemas.microsoft.com/office/spreadsheetml/2009/9/main" objectType="Drop" dropStyle="combo" dx="22" fmlaLink="$M$10" fmlaRange="$F$85:$F$93" noThreeD="1" sel="2" val="0"/>
</file>

<file path=xl/ctrlProps/ctrlProp19.xml><?xml version="1.0" encoding="utf-8"?>
<formControlPr xmlns="http://schemas.microsoft.com/office/spreadsheetml/2009/9/main" objectType="Drop" dropStyle="combo" dx="22" fmlaLink="$M$11" fmlaRange="$D$85:$D$93" noThreeD="1" sel="3" val="0"/>
</file>

<file path=xl/ctrlProps/ctrlProp20.xml><?xml version="1.0" encoding="utf-8"?>
<formControlPr xmlns="http://schemas.microsoft.com/office/spreadsheetml/2009/9/main" objectType="Drop" dropStyle="combo" dx="22" fmlaLink="$M$12" fmlaRange="$E$85:$E$93" noThreeD="1" sel="6" val="0"/>
</file>

<file path=xl/ctrlProps/ctrlProp21.xml><?xml version="1.0" encoding="utf-8"?>
<formControlPr xmlns="http://schemas.microsoft.com/office/spreadsheetml/2009/9/main" objectType="Drop" dropStyle="combo" dx="22" fmlaLink="$M$13" fmlaRange="$F$85:$F$93" noThreeD="1" sel="2" val="0"/>
</file>

<file path=xl/ctrlProps/ctrlProp22.xml><?xml version="1.0" encoding="utf-8"?>
<formControlPr xmlns="http://schemas.microsoft.com/office/spreadsheetml/2009/9/main" objectType="Drop" dropStyle="combo" dx="22" fmlaLink="$N$7" fmlaRange="$B$85:$B$93" noThreeD="1" sel="2" val="0"/>
</file>

<file path=xl/ctrlProps/ctrlProp23.xml><?xml version="1.0" encoding="utf-8"?>
<formControlPr xmlns="http://schemas.microsoft.com/office/spreadsheetml/2009/9/main" objectType="Drop" dropStyle="combo" dx="22" fmlaLink="$N$8" fmlaRange="$B$85:$B$93" noThreeD="1" sel="5" val="0"/>
</file>

<file path=xl/ctrlProps/ctrlProp24.xml><?xml version="1.0" encoding="utf-8"?>
<formControlPr xmlns="http://schemas.microsoft.com/office/spreadsheetml/2009/9/main" objectType="Drop" dropStyle="combo" dx="22" fmlaLink="$N$9" fmlaRange="$C$85:$C$93" noThreeD="1" sel="6" val="0"/>
</file>

<file path=xl/ctrlProps/ctrlProp25.xml><?xml version="1.0" encoding="utf-8"?>
<formControlPr xmlns="http://schemas.microsoft.com/office/spreadsheetml/2009/9/main" objectType="Drop" dropStyle="combo" dx="22" fmlaLink="$N$10" fmlaRange="$F$85:$F$93" noThreeD="1" sel="6" val="0"/>
</file>

<file path=xl/ctrlProps/ctrlProp26.xml><?xml version="1.0" encoding="utf-8"?>
<formControlPr xmlns="http://schemas.microsoft.com/office/spreadsheetml/2009/9/main" objectType="Drop" dropStyle="combo" dx="22" fmlaLink="$N$11" fmlaRange="$D$85:$D$93" noThreeD="1" sel="2" val="0"/>
</file>

<file path=xl/ctrlProps/ctrlProp27.xml><?xml version="1.0" encoding="utf-8"?>
<formControlPr xmlns="http://schemas.microsoft.com/office/spreadsheetml/2009/9/main" objectType="Drop" dropStyle="combo" dx="22" fmlaLink="$N$12" fmlaRange="$E$85:$E$93" noThreeD="1" sel="4" val="0"/>
</file>

<file path=xl/ctrlProps/ctrlProp28.xml><?xml version="1.0" encoding="utf-8"?>
<formControlPr xmlns="http://schemas.microsoft.com/office/spreadsheetml/2009/9/main" objectType="Drop" dropStyle="combo" dx="22" fmlaLink="$N$13" fmlaRange="$F$85:$F$93" noThreeD="1" sel="2" val="0"/>
</file>

<file path=xl/ctrlProps/ctrlProp29.xml><?xml version="1.0" encoding="utf-8"?>
<formControlPr xmlns="http://schemas.microsoft.com/office/spreadsheetml/2009/9/main" objectType="Drop" dropStyle="combo" dx="22" fmlaLink="$O$7" fmlaRange="$B$85:$B$93" noThreeD="1" sel="2" val="0"/>
</file>

<file path=xl/ctrlProps/ctrlProp30.xml><?xml version="1.0" encoding="utf-8"?>
<formControlPr xmlns="http://schemas.microsoft.com/office/spreadsheetml/2009/9/main" objectType="Drop" dropStyle="combo" dx="22" fmlaLink="$O$8" fmlaRange="$B$85:$B$93" noThreeD="1" sel="5" val="0"/>
</file>

<file path=xl/ctrlProps/ctrlProp31.xml><?xml version="1.0" encoding="utf-8"?>
<formControlPr xmlns="http://schemas.microsoft.com/office/spreadsheetml/2009/9/main" objectType="Drop" dropStyle="combo" dx="22" fmlaLink="$O$9" fmlaRange="$C$85:$C$93" noThreeD="1" sel="4" val="0"/>
</file>

<file path=xl/ctrlProps/ctrlProp32.xml><?xml version="1.0" encoding="utf-8"?>
<formControlPr xmlns="http://schemas.microsoft.com/office/spreadsheetml/2009/9/main" objectType="Drop" dropStyle="combo" dx="22" fmlaLink="$O$10" fmlaRange="$F$85:$F$93" noThreeD="1" sel="4" val="0"/>
</file>

<file path=xl/ctrlProps/ctrlProp33.xml><?xml version="1.0" encoding="utf-8"?>
<formControlPr xmlns="http://schemas.microsoft.com/office/spreadsheetml/2009/9/main" objectType="Drop" dropStyle="combo" dx="22" fmlaLink="$O$11" fmlaRange="$D$85:$D$93" noThreeD="1" sel="2" val="0"/>
</file>

<file path=xl/ctrlProps/ctrlProp34.xml><?xml version="1.0" encoding="utf-8"?>
<formControlPr xmlns="http://schemas.microsoft.com/office/spreadsheetml/2009/9/main" objectType="Drop" dropStyle="combo" dx="22" fmlaLink="$O$12" fmlaRange="$E$85:$E$93" noThreeD="1" sel="5" val="0"/>
</file>

<file path=xl/ctrlProps/ctrlProp35.xml><?xml version="1.0" encoding="utf-8"?>
<formControlPr xmlns="http://schemas.microsoft.com/office/spreadsheetml/2009/9/main" objectType="Drop" dropStyle="combo" dx="22" fmlaLink="$O$13" fmlaRange="$F$85:$F$93" noThreeD="1" sel="9" val="0"/>
</file>

<file path=xl/ctrlProps/ctrlProp36.xml><?xml version="1.0" encoding="utf-8"?>
<formControlPr xmlns="http://schemas.microsoft.com/office/spreadsheetml/2009/9/main" objectType="Drop" dropStyle="combo" dx="22" fmlaLink="$P$7" fmlaRange="$B$85:$B$93" noThreeD="1" sel="1" val="0"/>
</file>

<file path=xl/ctrlProps/ctrlProp37.xml><?xml version="1.0" encoding="utf-8"?>
<formControlPr xmlns="http://schemas.microsoft.com/office/spreadsheetml/2009/9/main" objectType="Drop" dropStyle="combo" dx="22" fmlaLink="$P$8" fmlaRange="$B$85:$B$93" noThreeD="1" sel="9" val="0"/>
</file>

<file path=xl/ctrlProps/ctrlProp38.xml><?xml version="1.0" encoding="utf-8"?>
<formControlPr xmlns="http://schemas.microsoft.com/office/spreadsheetml/2009/9/main" objectType="Drop" dropStyle="combo" dx="22" fmlaLink="$P$9" fmlaRange="$C$85:$C$93" noThreeD="1" sel="4" val="0"/>
</file>

<file path=xl/ctrlProps/ctrlProp39.xml><?xml version="1.0" encoding="utf-8"?>
<formControlPr xmlns="http://schemas.microsoft.com/office/spreadsheetml/2009/9/main" objectType="Drop" dropStyle="combo" dx="22" fmlaLink="$P$10" fmlaRange="$F$85:$F$93" noThreeD="1" sel="8" val="0"/>
</file>

<file path=xl/ctrlProps/ctrlProp40.xml><?xml version="1.0" encoding="utf-8"?>
<formControlPr xmlns="http://schemas.microsoft.com/office/spreadsheetml/2009/9/main" objectType="Drop" dropStyle="combo" dx="22" fmlaLink="$P$11" fmlaRange="$D$85:$D$93" noThreeD="1" sel="5" val="0"/>
</file>

<file path=xl/ctrlProps/ctrlProp41.xml><?xml version="1.0" encoding="utf-8"?>
<formControlPr xmlns="http://schemas.microsoft.com/office/spreadsheetml/2009/9/main" objectType="Drop" dropStyle="combo" dx="22" fmlaLink="$P$12" fmlaRange="$E$85:$E$93" noThreeD="1" sel="8" val="0"/>
</file>

<file path=xl/ctrlProps/ctrlProp42.xml><?xml version="1.0" encoding="utf-8"?>
<formControlPr xmlns="http://schemas.microsoft.com/office/spreadsheetml/2009/9/main" objectType="Drop" dropStyle="combo" dx="22" fmlaLink="$P$13" fmlaRange="$F$85:$F$93" noThreeD="1" sel="5" val="0"/>
</file>

<file path=xl/ctrlProps/ctrlProp43.xml><?xml version="1.0" encoding="utf-8"?>
<formControlPr xmlns="http://schemas.microsoft.com/office/spreadsheetml/2009/9/main" objectType="Drop" dropStyle="combo" dx="22" fmlaLink="$Q$7" fmlaRange="$B$85:$B$93" noThreeD="1" sel="8" val="0"/>
</file>

<file path=xl/ctrlProps/ctrlProp44.xml><?xml version="1.0" encoding="utf-8"?>
<formControlPr xmlns="http://schemas.microsoft.com/office/spreadsheetml/2009/9/main" objectType="Drop" dropStyle="combo" dx="22" fmlaLink="$Q$8" fmlaRange="$B$85:$B$93" noThreeD="1" sel="2" val="0"/>
</file>

<file path=xl/ctrlProps/ctrlProp45.xml><?xml version="1.0" encoding="utf-8"?>
<formControlPr xmlns="http://schemas.microsoft.com/office/spreadsheetml/2009/9/main" objectType="Drop" dropStyle="combo" dx="22" fmlaLink="$Q$9" fmlaRange="$C$85:$C$93" noThreeD="1" sel="3" val="0"/>
</file>

<file path=xl/ctrlProps/ctrlProp46.xml><?xml version="1.0" encoding="utf-8"?>
<formControlPr xmlns="http://schemas.microsoft.com/office/spreadsheetml/2009/9/main" objectType="Drop" dropStyle="combo" dx="22" fmlaLink="$Q$10" fmlaRange="$F$85:$F$93" noThreeD="1" sel="9" val="0"/>
</file>

<file path=xl/ctrlProps/ctrlProp47.xml><?xml version="1.0" encoding="utf-8"?>
<formControlPr xmlns="http://schemas.microsoft.com/office/spreadsheetml/2009/9/main" objectType="Drop" dropStyle="combo" dx="22" fmlaLink="$Q$11" fmlaRange="$D$85:$D$93" noThreeD="1" sel="8" val="0"/>
</file>

<file path=xl/ctrlProps/ctrlProp48.xml><?xml version="1.0" encoding="utf-8"?>
<formControlPr xmlns="http://schemas.microsoft.com/office/spreadsheetml/2009/9/main" objectType="Drop" dropStyle="combo" dx="22" fmlaLink="$Q$12" fmlaRange="$E$85:$E$93" noThreeD="1" sel="5" val="0"/>
</file>

<file path=xl/ctrlProps/ctrlProp49.xml><?xml version="1.0" encoding="utf-8"?>
<formControlPr xmlns="http://schemas.microsoft.com/office/spreadsheetml/2009/9/main" objectType="Drop" dropStyle="combo" dx="22" fmlaLink="$Q$13" fmlaRange="$F$85:$F$93" noThreeD="1" sel="2" val="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</xdr:colOff>
          <xdr:row>5</xdr:row>
          <xdr:rowOff>22860</xdr:rowOff>
        </xdr:from>
        <xdr:to>
          <xdr:col>2</xdr:col>
          <xdr:colOff>0</xdr:colOff>
          <xdr:row>6</xdr:row>
          <xdr:rowOff>0</xdr:rowOff>
        </xdr:to>
        <xdr:sp macro="" textlink="">
          <xdr:nvSpPr>
            <xdr:cNvPr id="2056" name="Drop Down 8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id="{00000000-0008-0000-0000-00000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</xdr:colOff>
          <xdr:row>6</xdr:row>
          <xdr:rowOff>15240</xdr:rowOff>
        </xdr:from>
        <xdr:to>
          <xdr:col>2</xdr:col>
          <xdr:colOff>0</xdr:colOff>
          <xdr:row>6</xdr:row>
          <xdr:rowOff>175260</xdr:rowOff>
        </xdr:to>
        <xdr:sp macro="" textlink="">
          <xdr:nvSpPr>
            <xdr:cNvPr id="2073" name="Drop Down 25" hidden="1">
              <a:extLst>
                <a:ext uri="{63B3BB69-23CF-44E3-9099-C40C66FF867C}">
                  <a14:compatExt spid="_x0000_s2073"/>
                </a:ext>
                <a:ext uri="{FF2B5EF4-FFF2-40B4-BE49-F238E27FC236}">
                  <a16:creationId xmlns:a16="http://schemas.microsoft.com/office/drawing/2014/main" id="{00000000-0008-0000-0000-00001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</xdr:colOff>
          <xdr:row>7</xdr:row>
          <xdr:rowOff>15240</xdr:rowOff>
        </xdr:from>
        <xdr:to>
          <xdr:col>2</xdr:col>
          <xdr:colOff>0</xdr:colOff>
          <xdr:row>7</xdr:row>
          <xdr:rowOff>175260</xdr:rowOff>
        </xdr:to>
        <xdr:sp macro="" textlink="">
          <xdr:nvSpPr>
            <xdr:cNvPr id="2074" name="Drop Down 26" hidden="1">
              <a:extLst>
                <a:ext uri="{63B3BB69-23CF-44E3-9099-C40C66FF867C}">
                  <a14:compatExt spid="_x0000_s2074"/>
                </a:ext>
                <a:ext uri="{FF2B5EF4-FFF2-40B4-BE49-F238E27FC236}">
                  <a16:creationId xmlns:a16="http://schemas.microsoft.com/office/drawing/2014/main" id="{00000000-0008-0000-0000-00001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</xdr:colOff>
          <xdr:row>8</xdr:row>
          <xdr:rowOff>15240</xdr:rowOff>
        </xdr:from>
        <xdr:to>
          <xdr:col>2</xdr:col>
          <xdr:colOff>0</xdr:colOff>
          <xdr:row>8</xdr:row>
          <xdr:rowOff>175260</xdr:rowOff>
        </xdr:to>
        <xdr:sp macro="" textlink="">
          <xdr:nvSpPr>
            <xdr:cNvPr id="2075" name="Drop Down 27" hidden="1">
              <a:extLst>
                <a:ext uri="{63B3BB69-23CF-44E3-9099-C40C66FF867C}">
                  <a14:compatExt spid="_x0000_s2075"/>
                </a:ext>
                <a:ext uri="{FF2B5EF4-FFF2-40B4-BE49-F238E27FC236}">
                  <a16:creationId xmlns:a16="http://schemas.microsoft.com/office/drawing/2014/main" id="{00000000-0008-0000-0000-00001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</xdr:colOff>
          <xdr:row>9</xdr:row>
          <xdr:rowOff>15240</xdr:rowOff>
        </xdr:from>
        <xdr:to>
          <xdr:col>2</xdr:col>
          <xdr:colOff>0</xdr:colOff>
          <xdr:row>9</xdr:row>
          <xdr:rowOff>175260</xdr:rowOff>
        </xdr:to>
        <xdr:sp macro="" textlink="">
          <xdr:nvSpPr>
            <xdr:cNvPr id="2076" name="Drop Down 28" hidden="1">
              <a:extLst>
                <a:ext uri="{63B3BB69-23CF-44E3-9099-C40C66FF867C}">
                  <a14:compatExt spid="_x0000_s2076"/>
                </a:ext>
                <a:ext uri="{FF2B5EF4-FFF2-40B4-BE49-F238E27FC236}">
                  <a16:creationId xmlns:a16="http://schemas.microsoft.com/office/drawing/2014/main" id="{00000000-0008-0000-0000-00001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</xdr:colOff>
          <xdr:row>10</xdr:row>
          <xdr:rowOff>15240</xdr:rowOff>
        </xdr:from>
        <xdr:to>
          <xdr:col>2</xdr:col>
          <xdr:colOff>0</xdr:colOff>
          <xdr:row>10</xdr:row>
          <xdr:rowOff>175260</xdr:rowOff>
        </xdr:to>
        <xdr:sp macro="" textlink="">
          <xdr:nvSpPr>
            <xdr:cNvPr id="2077" name="Drop Down 29" hidden="1">
              <a:extLst>
                <a:ext uri="{63B3BB69-23CF-44E3-9099-C40C66FF867C}">
                  <a14:compatExt spid="_x0000_s2077"/>
                </a:ext>
                <a:ext uri="{FF2B5EF4-FFF2-40B4-BE49-F238E27FC236}">
                  <a16:creationId xmlns:a16="http://schemas.microsoft.com/office/drawing/2014/main" id="{00000000-0008-0000-0000-00001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</xdr:colOff>
          <xdr:row>11</xdr:row>
          <xdr:rowOff>15240</xdr:rowOff>
        </xdr:from>
        <xdr:to>
          <xdr:col>2</xdr:col>
          <xdr:colOff>0</xdr:colOff>
          <xdr:row>11</xdr:row>
          <xdr:rowOff>175260</xdr:rowOff>
        </xdr:to>
        <xdr:sp macro="" textlink="">
          <xdr:nvSpPr>
            <xdr:cNvPr id="2078" name="Drop Down 30" hidden="1">
              <a:extLst>
                <a:ext uri="{63B3BB69-23CF-44E3-9099-C40C66FF867C}">
                  <a14:compatExt spid="_x0000_s2078"/>
                </a:ext>
                <a:ext uri="{FF2B5EF4-FFF2-40B4-BE49-F238E27FC236}">
                  <a16:creationId xmlns:a16="http://schemas.microsoft.com/office/drawing/2014/main" id="{00000000-0008-0000-0000-00001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</xdr:colOff>
          <xdr:row>5</xdr:row>
          <xdr:rowOff>22860</xdr:rowOff>
        </xdr:from>
        <xdr:to>
          <xdr:col>3</xdr:col>
          <xdr:colOff>0</xdr:colOff>
          <xdr:row>6</xdr:row>
          <xdr:rowOff>0</xdr:rowOff>
        </xdr:to>
        <xdr:sp macro="" textlink="">
          <xdr:nvSpPr>
            <xdr:cNvPr id="2079" name="Drop Down 31" hidden="1">
              <a:extLst>
                <a:ext uri="{63B3BB69-23CF-44E3-9099-C40C66FF867C}">
                  <a14:compatExt spid="_x0000_s2079"/>
                </a:ext>
                <a:ext uri="{FF2B5EF4-FFF2-40B4-BE49-F238E27FC236}">
                  <a16:creationId xmlns:a16="http://schemas.microsoft.com/office/drawing/2014/main" id="{00000000-0008-0000-0000-00001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</xdr:colOff>
          <xdr:row>6</xdr:row>
          <xdr:rowOff>22860</xdr:rowOff>
        </xdr:from>
        <xdr:to>
          <xdr:col>3</xdr:col>
          <xdr:colOff>0</xdr:colOff>
          <xdr:row>7</xdr:row>
          <xdr:rowOff>0</xdr:rowOff>
        </xdr:to>
        <xdr:sp macro="" textlink="">
          <xdr:nvSpPr>
            <xdr:cNvPr id="2080" name="Drop Down 32" hidden="1">
              <a:extLst>
                <a:ext uri="{63B3BB69-23CF-44E3-9099-C40C66FF867C}">
                  <a14:compatExt spid="_x0000_s2080"/>
                </a:ext>
                <a:ext uri="{FF2B5EF4-FFF2-40B4-BE49-F238E27FC236}">
                  <a16:creationId xmlns:a16="http://schemas.microsoft.com/office/drawing/2014/main" id="{00000000-0008-0000-0000-00002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</xdr:colOff>
          <xdr:row>7</xdr:row>
          <xdr:rowOff>22860</xdr:rowOff>
        </xdr:from>
        <xdr:to>
          <xdr:col>3</xdr:col>
          <xdr:colOff>0</xdr:colOff>
          <xdr:row>8</xdr:row>
          <xdr:rowOff>0</xdr:rowOff>
        </xdr:to>
        <xdr:sp macro="" textlink="">
          <xdr:nvSpPr>
            <xdr:cNvPr id="2081" name="Drop Down 33" hidden="1">
              <a:extLst>
                <a:ext uri="{63B3BB69-23CF-44E3-9099-C40C66FF867C}">
                  <a14:compatExt spid="_x0000_s2081"/>
                </a:ext>
                <a:ext uri="{FF2B5EF4-FFF2-40B4-BE49-F238E27FC236}">
                  <a16:creationId xmlns:a16="http://schemas.microsoft.com/office/drawing/2014/main" id="{00000000-0008-0000-0000-00002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</xdr:colOff>
          <xdr:row>8</xdr:row>
          <xdr:rowOff>22860</xdr:rowOff>
        </xdr:from>
        <xdr:to>
          <xdr:col>3</xdr:col>
          <xdr:colOff>0</xdr:colOff>
          <xdr:row>9</xdr:row>
          <xdr:rowOff>0</xdr:rowOff>
        </xdr:to>
        <xdr:sp macro="" textlink="">
          <xdr:nvSpPr>
            <xdr:cNvPr id="2082" name="Drop Down 34" hidden="1">
              <a:extLst>
                <a:ext uri="{63B3BB69-23CF-44E3-9099-C40C66FF867C}">
                  <a14:compatExt spid="_x0000_s2082"/>
                </a:ext>
                <a:ext uri="{FF2B5EF4-FFF2-40B4-BE49-F238E27FC236}">
                  <a16:creationId xmlns:a16="http://schemas.microsoft.com/office/drawing/2014/main" id="{00000000-0008-0000-0000-00002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</xdr:colOff>
          <xdr:row>9</xdr:row>
          <xdr:rowOff>22860</xdr:rowOff>
        </xdr:from>
        <xdr:to>
          <xdr:col>3</xdr:col>
          <xdr:colOff>0</xdr:colOff>
          <xdr:row>10</xdr:row>
          <xdr:rowOff>0</xdr:rowOff>
        </xdr:to>
        <xdr:sp macro="" textlink="">
          <xdr:nvSpPr>
            <xdr:cNvPr id="2083" name="Drop Down 35" hidden="1">
              <a:extLst>
                <a:ext uri="{63B3BB69-23CF-44E3-9099-C40C66FF867C}">
                  <a14:compatExt spid="_x0000_s2083"/>
                </a:ext>
                <a:ext uri="{FF2B5EF4-FFF2-40B4-BE49-F238E27FC236}">
                  <a16:creationId xmlns:a16="http://schemas.microsoft.com/office/drawing/2014/main" id="{00000000-0008-0000-0000-00002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</xdr:colOff>
          <xdr:row>10</xdr:row>
          <xdr:rowOff>22860</xdr:rowOff>
        </xdr:from>
        <xdr:to>
          <xdr:col>3</xdr:col>
          <xdr:colOff>0</xdr:colOff>
          <xdr:row>11</xdr:row>
          <xdr:rowOff>0</xdr:rowOff>
        </xdr:to>
        <xdr:sp macro="" textlink="">
          <xdr:nvSpPr>
            <xdr:cNvPr id="2084" name="Drop Down 36" hidden="1">
              <a:extLst>
                <a:ext uri="{63B3BB69-23CF-44E3-9099-C40C66FF867C}">
                  <a14:compatExt spid="_x0000_s2084"/>
                </a:ext>
                <a:ext uri="{FF2B5EF4-FFF2-40B4-BE49-F238E27FC236}">
                  <a16:creationId xmlns:a16="http://schemas.microsoft.com/office/drawing/2014/main" id="{00000000-0008-0000-0000-00002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</xdr:colOff>
          <xdr:row>11</xdr:row>
          <xdr:rowOff>22860</xdr:rowOff>
        </xdr:from>
        <xdr:to>
          <xdr:col>3</xdr:col>
          <xdr:colOff>0</xdr:colOff>
          <xdr:row>12</xdr:row>
          <xdr:rowOff>0</xdr:rowOff>
        </xdr:to>
        <xdr:sp macro="" textlink="">
          <xdr:nvSpPr>
            <xdr:cNvPr id="2085" name="Drop Down 37" hidden="1">
              <a:extLst>
                <a:ext uri="{63B3BB69-23CF-44E3-9099-C40C66FF867C}">
                  <a14:compatExt spid="_x0000_s2085"/>
                </a:ext>
                <a:ext uri="{FF2B5EF4-FFF2-40B4-BE49-F238E27FC236}">
                  <a16:creationId xmlns:a16="http://schemas.microsoft.com/office/drawing/2014/main" id="{00000000-0008-0000-0000-00002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</xdr:colOff>
          <xdr:row>5</xdr:row>
          <xdr:rowOff>22860</xdr:rowOff>
        </xdr:from>
        <xdr:to>
          <xdr:col>4</xdr:col>
          <xdr:colOff>0</xdr:colOff>
          <xdr:row>6</xdr:row>
          <xdr:rowOff>0</xdr:rowOff>
        </xdr:to>
        <xdr:sp macro="" textlink="">
          <xdr:nvSpPr>
            <xdr:cNvPr id="2086" name="Drop Down 38" hidden="1">
              <a:extLst>
                <a:ext uri="{63B3BB69-23CF-44E3-9099-C40C66FF867C}">
                  <a14:compatExt spid="_x0000_s2086"/>
                </a:ext>
                <a:ext uri="{FF2B5EF4-FFF2-40B4-BE49-F238E27FC236}">
                  <a16:creationId xmlns:a16="http://schemas.microsoft.com/office/drawing/2014/main" id="{00000000-0008-0000-0000-00002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</xdr:colOff>
          <xdr:row>6</xdr:row>
          <xdr:rowOff>22860</xdr:rowOff>
        </xdr:from>
        <xdr:to>
          <xdr:col>4</xdr:col>
          <xdr:colOff>0</xdr:colOff>
          <xdr:row>7</xdr:row>
          <xdr:rowOff>0</xdr:rowOff>
        </xdr:to>
        <xdr:sp macro="" textlink="">
          <xdr:nvSpPr>
            <xdr:cNvPr id="2087" name="Drop Down 39" hidden="1">
              <a:extLst>
                <a:ext uri="{63B3BB69-23CF-44E3-9099-C40C66FF867C}">
                  <a14:compatExt spid="_x0000_s2087"/>
                </a:ext>
                <a:ext uri="{FF2B5EF4-FFF2-40B4-BE49-F238E27FC236}">
                  <a16:creationId xmlns:a16="http://schemas.microsoft.com/office/drawing/2014/main" id="{00000000-0008-0000-0000-00002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</xdr:colOff>
          <xdr:row>7</xdr:row>
          <xdr:rowOff>22860</xdr:rowOff>
        </xdr:from>
        <xdr:to>
          <xdr:col>4</xdr:col>
          <xdr:colOff>0</xdr:colOff>
          <xdr:row>8</xdr:row>
          <xdr:rowOff>0</xdr:rowOff>
        </xdr:to>
        <xdr:sp macro="" textlink="">
          <xdr:nvSpPr>
            <xdr:cNvPr id="2088" name="Drop Down 40" hidden="1">
              <a:extLst>
                <a:ext uri="{63B3BB69-23CF-44E3-9099-C40C66FF867C}">
                  <a14:compatExt spid="_x0000_s2088"/>
                </a:ext>
                <a:ext uri="{FF2B5EF4-FFF2-40B4-BE49-F238E27FC236}">
                  <a16:creationId xmlns:a16="http://schemas.microsoft.com/office/drawing/2014/main" id="{00000000-0008-0000-0000-00002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</xdr:colOff>
          <xdr:row>8</xdr:row>
          <xdr:rowOff>22860</xdr:rowOff>
        </xdr:from>
        <xdr:to>
          <xdr:col>4</xdr:col>
          <xdr:colOff>0</xdr:colOff>
          <xdr:row>9</xdr:row>
          <xdr:rowOff>0</xdr:rowOff>
        </xdr:to>
        <xdr:sp macro="" textlink="">
          <xdr:nvSpPr>
            <xdr:cNvPr id="2089" name="Drop Down 41" hidden="1">
              <a:extLst>
                <a:ext uri="{63B3BB69-23CF-44E3-9099-C40C66FF867C}">
                  <a14:compatExt spid="_x0000_s2089"/>
                </a:ext>
                <a:ext uri="{FF2B5EF4-FFF2-40B4-BE49-F238E27FC236}">
                  <a16:creationId xmlns:a16="http://schemas.microsoft.com/office/drawing/2014/main" id="{00000000-0008-0000-0000-00002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</xdr:colOff>
          <xdr:row>9</xdr:row>
          <xdr:rowOff>22860</xdr:rowOff>
        </xdr:from>
        <xdr:to>
          <xdr:col>4</xdr:col>
          <xdr:colOff>0</xdr:colOff>
          <xdr:row>10</xdr:row>
          <xdr:rowOff>0</xdr:rowOff>
        </xdr:to>
        <xdr:sp macro="" textlink="">
          <xdr:nvSpPr>
            <xdr:cNvPr id="2090" name="Drop Down 42" hidden="1">
              <a:extLst>
                <a:ext uri="{63B3BB69-23CF-44E3-9099-C40C66FF867C}">
                  <a14:compatExt spid="_x0000_s2090"/>
                </a:ext>
                <a:ext uri="{FF2B5EF4-FFF2-40B4-BE49-F238E27FC236}">
                  <a16:creationId xmlns:a16="http://schemas.microsoft.com/office/drawing/2014/main" id="{00000000-0008-0000-0000-00002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</xdr:colOff>
          <xdr:row>10</xdr:row>
          <xdr:rowOff>22860</xdr:rowOff>
        </xdr:from>
        <xdr:to>
          <xdr:col>4</xdr:col>
          <xdr:colOff>0</xdr:colOff>
          <xdr:row>11</xdr:row>
          <xdr:rowOff>0</xdr:rowOff>
        </xdr:to>
        <xdr:sp macro="" textlink="">
          <xdr:nvSpPr>
            <xdr:cNvPr id="2091" name="Drop Down 43" hidden="1">
              <a:extLst>
                <a:ext uri="{63B3BB69-23CF-44E3-9099-C40C66FF867C}">
                  <a14:compatExt spid="_x0000_s2091"/>
                </a:ext>
                <a:ext uri="{FF2B5EF4-FFF2-40B4-BE49-F238E27FC236}">
                  <a16:creationId xmlns:a16="http://schemas.microsoft.com/office/drawing/2014/main" id="{00000000-0008-0000-0000-00002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</xdr:colOff>
          <xdr:row>11</xdr:row>
          <xdr:rowOff>22860</xdr:rowOff>
        </xdr:from>
        <xdr:to>
          <xdr:col>4</xdr:col>
          <xdr:colOff>0</xdr:colOff>
          <xdr:row>12</xdr:row>
          <xdr:rowOff>0</xdr:rowOff>
        </xdr:to>
        <xdr:sp macro="" textlink="">
          <xdr:nvSpPr>
            <xdr:cNvPr id="2092" name="Drop Down 44" hidden="1">
              <a:extLst>
                <a:ext uri="{63B3BB69-23CF-44E3-9099-C40C66FF867C}">
                  <a14:compatExt spid="_x0000_s2092"/>
                </a:ext>
                <a:ext uri="{FF2B5EF4-FFF2-40B4-BE49-F238E27FC236}">
                  <a16:creationId xmlns:a16="http://schemas.microsoft.com/office/drawing/2014/main" id="{00000000-0008-0000-0000-00002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</xdr:colOff>
          <xdr:row>5</xdr:row>
          <xdr:rowOff>22860</xdr:rowOff>
        </xdr:from>
        <xdr:to>
          <xdr:col>5</xdr:col>
          <xdr:colOff>0</xdr:colOff>
          <xdr:row>6</xdr:row>
          <xdr:rowOff>0</xdr:rowOff>
        </xdr:to>
        <xdr:sp macro="" textlink="">
          <xdr:nvSpPr>
            <xdr:cNvPr id="2093" name="Drop Down 45" hidden="1">
              <a:extLst>
                <a:ext uri="{63B3BB69-23CF-44E3-9099-C40C66FF867C}">
                  <a14:compatExt spid="_x0000_s2093"/>
                </a:ext>
                <a:ext uri="{FF2B5EF4-FFF2-40B4-BE49-F238E27FC236}">
                  <a16:creationId xmlns:a16="http://schemas.microsoft.com/office/drawing/2014/main" id="{00000000-0008-0000-0000-00002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</xdr:colOff>
          <xdr:row>6</xdr:row>
          <xdr:rowOff>22860</xdr:rowOff>
        </xdr:from>
        <xdr:to>
          <xdr:col>5</xdr:col>
          <xdr:colOff>0</xdr:colOff>
          <xdr:row>7</xdr:row>
          <xdr:rowOff>0</xdr:rowOff>
        </xdr:to>
        <xdr:sp macro="" textlink="">
          <xdr:nvSpPr>
            <xdr:cNvPr id="2094" name="Drop Down 46" hidden="1">
              <a:extLst>
                <a:ext uri="{63B3BB69-23CF-44E3-9099-C40C66FF867C}">
                  <a14:compatExt spid="_x0000_s2094"/>
                </a:ext>
                <a:ext uri="{FF2B5EF4-FFF2-40B4-BE49-F238E27FC236}">
                  <a16:creationId xmlns:a16="http://schemas.microsoft.com/office/drawing/2014/main" id="{00000000-0008-0000-0000-00002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</xdr:colOff>
          <xdr:row>7</xdr:row>
          <xdr:rowOff>22860</xdr:rowOff>
        </xdr:from>
        <xdr:to>
          <xdr:col>5</xdr:col>
          <xdr:colOff>0</xdr:colOff>
          <xdr:row>8</xdr:row>
          <xdr:rowOff>0</xdr:rowOff>
        </xdr:to>
        <xdr:sp macro="" textlink="">
          <xdr:nvSpPr>
            <xdr:cNvPr id="2095" name="Drop Down 47" hidden="1">
              <a:extLst>
                <a:ext uri="{63B3BB69-23CF-44E3-9099-C40C66FF867C}">
                  <a14:compatExt spid="_x0000_s2095"/>
                </a:ext>
                <a:ext uri="{FF2B5EF4-FFF2-40B4-BE49-F238E27FC236}">
                  <a16:creationId xmlns:a16="http://schemas.microsoft.com/office/drawing/2014/main" id="{00000000-0008-0000-0000-00002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</xdr:colOff>
          <xdr:row>8</xdr:row>
          <xdr:rowOff>22860</xdr:rowOff>
        </xdr:from>
        <xdr:to>
          <xdr:col>5</xdr:col>
          <xdr:colOff>0</xdr:colOff>
          <xdr:row>9</xdr:row>
          <xdr:rowOff>0</xdr:rowOff>
        </xdr:to>
        <xdr:sp macro="" textlink="">
          <xdr:nvSpPr>
            <xdr:cNvPr id="2096" name="Drop Down 48" hidden="1">
              <a:extLst>
                <a:ext uri="{63B3BB69-23CF-44E3-9099-C40C66FF867C}">
                  <a14:compatExt spid="_x0000_s2096"/>
                </a:ext>
                <a:ext uri="{FF2B5EF4-FFF2-40B4-BE49-F238E27FC236}">
                  <a16:creationId xmlns:a16="http://schemas.microsoft.com/office/drawing/2014/main" id="{00000000-0008-0000-0000-00003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</xdr:colOff>
          <xdr:row>9</xdr:row>
          <xdr:rowOff>22860</xdr:rowOff>
        </xdr:from>
        <xdr:to>
          <xdr:col>5</xdr:col>
          <xdr:colOff>0</xdr:colOff>
          <xdr:row>10</xdr:row>
          <xdr:rowOff>0</xdr:rowOff>
        </xdr:to>
        <xdr:sp macro="" textlink="">
          <xdr:nvSpPr>
            <xdr:cNvPr id="2097" name="Drop Down 49" hidden="1">
              <a:extLst>
                <a:ext uri="{63B3BB69-23CF-44E3-9099-C40C66FF867C}">
                  <a14:compatExt spid="_x0000_s2097"/>
                </a:ext>
                <a:ext uri="{FF2B5EF4-FFF2-40B4-BE49-F238E27FC236}">
                  <a16:creationId xmlns:a16="http://schemas.microsoft.com/office/drawing/2014/main" id="{00000000-0008-0000-0000-00003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</xdr:colOff>
          <xdr:row>10</xdr:row>
          <xdr:rowOff>22860</xdr:rowOff>
        </xdr:from>
        <xdr:to>
          <xdr:col>5</xdr:col>
          <xdr:colOff>0</xdr:colOff>
          <xdr:row>11</xdr:row>
          <xdr:rowOff>0</xdr:rowOff>
        </xdr:to>
        <xdr:sp macro="" textlink="">
          <xdr:nvSpPr>
            <xdr:cNvPr id="2098" name="Drop Down 50" hidden="1">
              <a:extLst>
                <a:ext uri="{63B3BB69-23CF-44E3-9099-C40C66FF867C}">
                  <a14:compatExt spid="_x0000_s2098"/>
                </a:ext>
                <a:ext uri="{FF2B5EF4-FFF2-40B4-BE49-F238E27FC236}">
                  <a16:creationId xmlns:a16="http://schemas.microsoft.com/office/drawing/2014/main" id="{00000000-0008-0000-0000-00003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</xdr:colOff>
          <xdr:row>11</xdr:row>
          <xdr:rowOff>22860</xdr:rowOff>
        </xdr:from>
        <xdr:to>
          <xdr:col>5</xdr:col>
          <xdr:colOff>0</xdr:colOff>
          <xdr:row>12</xdr:row>
          <xdr:rowOff>0</xdr:rowOff>
        </xdr:to>
        <xdr:sp macro="" textlink="">
          <xdr:nvSpPr>
            <xdr:cNvPr id="2099" name="Drop Down 51" hidden="1">
              <a:extLst>
                <a:ext uri="{63B3BB69-23CF-44E3-9099-C40C66FF867C}">
                  <a14:compatExt spid="_x0000_s2099"/>
                </a:ext>
                <a:ext uri="{FF2B5EF4-FFF2-40B4-BE49-F238E27FC236}">
                  <a16:creationId xmlns:a16="http://schemas.microsoft.com/office/drawing/2014/main" id="{00000000-0008-0000-0000-00003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15240</xdr:colOff>
          <xdr:row>5</xdr:row>
          <xdr:rowOff>22860</xdr:rowOff>
        </xdr:from>
        <xdr:to>
          <xdr:col>6</xdr:col>
          <xdr:colOff>0</xdr:colOff>
          <xdr:row>6</xdr:row>
          <xdr:rowOff>0</xdr:rowOff>
        </xdr:to>
        <xdr:sp macro="" textlink="">
          <xdr:nvSpPr>
            <xdr:cNvPr id="2100" name="Drop Down 52" hidden="1">
              <a:extLst>
                <a:ext uri="{63B3BB69-23CF-44E3-9099-C40C66FF867C}">
                  <a14:compatExt spid="_x0000_s2100"/>
                </a:ext>
                <a:ext uri="{FF2B5EF4-FFF2-40B4-BE49-F238E27FC236}">
                  <a16:creationId xmlns:a16="http://schemas.microsoft.com/office/drawing/2014/main" id="{00000000-0008-0000-0000-00003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15240</xdr:colOff>
          <xdr:row>6</xdr:row>
          <xdr:rowOff>22860</xdr:rowOff>
        </xdr:from>
        <xdr:to>
          <xdr:col>6</xdr:col>
          <xdr:colOff>0</xdr:colOff>
          <xdr:row>7</xdr:row>
          <xdr:rowOff>0</xdr:rowOff>
        </xdr:to>
        <xdr:sp macro="" textlink="">
          <xdr:nvSpPr>
            <xdr:cNvPr id="2101" name="Drop Down 53" hidden="1">
              <a:extLst>
                <a:ext uri="{63B3BB69-23CF-44E3-9099-C40C66FF867C}">
                  <a14:compatExt spid="_x0000_s2101"/>
                </a:ext>
                <a:ext uri="{FF2B5EF4-FFF2-40B4-BE49-F238E27FC236}">
                  <a16:creationId xmlns:a16="http://schemas.microsoft.com/office/drawing/2014/main" id="{00000000-0008-0000-0000-00003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15240</xdr:colOff>
          <xdr:row>7</xdr:row>
          <xdr:rowOff>22860</xdr:rowOff>
        </xdr:from>
        <xdr:to>
          <xdr:col>6</xdr:col>
          <xdr:colOff>0</xdr:colOff>
          <xdr:row>8</xdr:row>
          <xdr:rowOff>0</xdr:rowOff>
        </xdr:to>
        <xdr:sp macro="" textlink="">
          <xdr:nvSpPr>
            <xdr:cNvPr id="2102" name="Drop Down 54" hidden="1">
              <a:extLst>
                <a:ext uri="{63B3BB69-23CF-44E3-9099-C40C66FF867C}">
                  <a14:compatExt spid="_x0000_s2102"/>
                </a:ext>
                <a:ext uri="{FF2B5EF4-FFF2-40B4-BE49-F238E27FC236}">
                  <a16:creationId xmlns:a16="http://schemas.microsoft.com/office/drawing/2014/main" id="{00000000-0008-0000-0000-00003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15240</xdr:colOff>
          <xdr:row>8</xdr:row>
          <xdr:rowOff>22860</xdr:rowOff>
        </xdr:from>
        <xdr:to>
          <xdr:col>6</xdr:col>
          <xdr:colOff>0</xdr:colOff>
          <xdr:row>9</xdr:row>
          <xdr:rowOff>0</xdr:rowOff>
        </xdr:to>
        <xdr:sp macro="" textlink="">
          <xdr:nvSpPr>
            <xdr:cNvPr id="2103" name="Drop Down 55" hidden="1">
              <a:extLst>
                <a:ext uri="{63B3BB69-23CF-44E3-9099-C40C66FF867C}">
                  <a14:compatExt spid="_x0000_s2103"/>
                </a:ext>
                <a:ext uri="{FF2B5EF4-FFF2-40B4-BE49-F238E27FC236}">
                  <a16:creationId xmlns:a16="http://schemas.microsoft.com/office/drawing/2014/main" id="{00000000-0008-0000-0000-00003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15240</xdr:colOff>
          <xdr:row>9</xdr:row>
          <xdr:rowOff>22860</xdr:rowOff>
        </xdr:from>
        <xdr:to>
          <xdr:col>6</xdr:col>
          <xdr:colOff>0</xdr:colOff>
          <xdr:row>10</xdr:row>
          <xdr:rowOff>0</xdr:rowOff>
        </xdr:to>
        <xdr:sp macro="" textlink="">
          <xdr:nvSpPr>
            <xdr:cNvPr id="2104" name="Drop Down 56" hidden="1">
              <a:extLst>
                <a:ext uri="{63B3BB69-23CF-44E3-9099-C40C66FF867C}">
                  <a14:compatExt spid="_x0000_s2104"/>
                </a:ext>
                <a:ext uri="{FF2B5EF4-FFF2-40B4-BE49-F238E27FC236}">
                  <a16:creationId xmlns:a16="http://schemas.microsoft.com/office/drawing/2014/main" id="{00000000-0008-0000-0000-00003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15240</xdr:colOff>
          <xdr:row>10</xdr:row>
          <xdr:rowOff>22860</xdr:rowOff>
        </xdr:from>
        <xdr:to>
          <xdr:col>6</xdr:col>
          <xdr:colOff>0</xdr:colOff>
          <xdr:row>11</xdr:row>
          <xdr:rowOff>0</xdr:rowOff>
        </xdr:to>
        <xdr:sp macro="" textlink="">
          <xdr:nvSpPr>
            <xdr:cNvPr id="2105" name="Drop Down 57" hidden="1">
              <a:extLst>
                <a:ext uri="{63B3BB69-23CF-44E3-9099-C40C66FF867C}">
                  <a14:compatExt spid="_x0000_s2105"/>
                </a:ext>
                <a:ext uri="{FF2B5EF4-FFF2-40B4-BE49-F238E27FC236}">
                  <a16:creationId xmlns:a16="http://schemas.microsoft.com/office/drawing/2014/main" id="{00000000-0008-0000-0000-00003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15240</xdr:colOff>
          <xdr:row>11</xdr:row>
          <xdr:rowOff>22860</xdr:rowOff>
        </xdr:from>
        <xdr:to>
          <xdr:col>6</xdr:col>
          <xdr:colOff>0</xdr:colOff>
          <xdr:row>12</xdr:row>
          <xdr:rowOff>0</xdr:rowOff>
        </xdr:to>
        <xdr:sp macro="" textlink="">
          <xdr:nvSpPr>
            <xdr:cNvPr id="2106" name="Drop Down 58" hidden="1">
              <a:extLst>
                <a:ext uri="{63B3BB69-23CF-44E3-9099-C40C66FF867C}">
                  <a14:compatExt spid="_x0000_s2106"/>
                </a:ext>
                <a:ext uri="{FF2B5EF4-FFF2-40B4-BE49-F238E27FC236}">
                  <a16:creationId xmlns:a16="http://schemas.microsoft.com/office/drawing/2014/main" id="{00000000-0008-0000-0000-00003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15240</xdr:colOff>
          <xdr:row>5</xdr:row>
          <xdr:rowOff>22860</xdr:rowOff>
        </xdr:from>
        <xdr:to>
          <xdr:col>7</xdr:col>
          <xdr:colOff>0</xdr:colOff>
          <xdr:row>6</xdr:row>
          <xdr:rowOff>0</xdr:rowOff>
        </xdr:to>
        <xdr:sp macro="" textlink="">
          <xdr:nvSpPr>
            <xdr:cNvPr id="2107" name="Drop Down 59" hidden="1">
              <a:extLst>
                <a:ext uri="{63B3BB69-23CF-44E3-9099-C40C66FF867C}">
                  <a14:compatExt spid="_x0000_s2107"/>
                </a:ext>
                <a:ext uri="{FF2B5EF4-FFF2-40B4-BE49-F238E27FC236}">
                  <a16:creationId xmlns:a16="http://schemas.microsoft.com/office/drawing/2014/main" id="{00000000-0008-0000-0000-00003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15240</xdr:colOff>
          <xdr:row>6</xdr:row>
          <xdr:rowOff>22860</xdr:rowOff>
        </xdr:from>
        <xdr:to>
          <xdr:col>7</xdr:col>
          <xdr:colOff>0</xdr:colOff>
          <xdr:row>7</xdr:row>
          <xdr:rowOff>0</xdr:rowOff>
        </xdr:to>
        <xdr:sp macro="" textlink="">
          <xdr:nvSpPr>
            <xdr:cNvPr id="2108" name="Drop Down 60" hidden="1">
              <a:extLst>
                <a:ext uri="{63B3BB69-23CF-44E3-9099-C40C66FF867C}">
                  <a14:compatExt spid="_x0000_s2108"/>
                </a:ext>
                <a:ext uri="{FF2B5EF4-FFF2-40B4-BE49-F238E27FC236}">
                  <a16:creationId xmlns:a16="http://schemas.microsoft.com/office/drawing/2014/main" id="{00000000-0008-0000-0000-00003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15240</xdr:colOff>
          <xdr:row>7</xdr:row>
          <xdr:rowOff>22860</xdr:rowOff>
        </xdr:from>
        <xdr:to>
          <xdr:col>7</xdr:col>
          <xdr:colOff>0</xdr:colOff>
          <xdr:row>8</xdr:row>
          <xdr:rowOff>0</xdr:rowOff>
        </xdr:to>
        <xdr:sp macro="" textlink="">
          <xdr:nvSpPr>
            <xdr:cNvPr id="2109" name="Drop Down 61" hidden="1">
              <a:extLst>
                <a:ext uri="{63B3BB69-23CF-44E3-9099-C40C66FF867C}">
                  <a14:compatExt spid="_x0000_s2109"/>
                </a:ext>
                <a:ext uri="{FF2B5EF4-FFF2-40B4-BE49-F238E27FC236}">
                  <a16:creationId xmlns:a16="http://schemas.microsoft.com/office/drawing/2014/main" id="{00000000-0008-0000-0000-00003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15240</xdr:colOff>
          <xdr:row>8</xdr:row>
          <xdr:rowOff>22860</xdr:rowOff>
        </xdr:from>
        <xdr:to>
          <xdr:col>7</xdr:col>
          <xdr:colOff>0</xdr:colOff>
          <xdr:row>9</xdr:row>
          <xdr:rowOff>0</xdr:rowOff>
        </xdr:to>
        <xdr:sp macro="" textlink="">
          <xdr:nvSpPr>
            <xdr:cNvPr id="2110" name="Drop Down 62" hidden="1">
              <a:extLst>
                <a:ext uri="{63B3BB69-23CF-44E3-9099-C40C66FF867C}">
                  <a14:compatExt spid="_x0000_s2110"/>
                </a:ext>
                <a:ext uri="{FF2B5EF4-FFF2-40B4-BE49-F238E27FC236}">
                  <a16:creationId xmlns:a16="http://schemas.microsoft.com/office/drawing/2014/main" id="{00000000-0008-0000-0000-00003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15240</xdr:colOff>
          <xdr:row>9</xdr:row>
          <xdr:rowOff>22860</xdr:rowOff>
        </xdr:from>
        <xdr:to>
          <xdr:col>7</xdr:col>
          <xdr:colOff>0</xdr:colOff>
          <xdr:row>10</xdr:row>
          <xdr:rowOff>0</xdr:rowOff>
        </xdr:to>
        <xdr:sp macro="" textlink="">
          <xdr:nvSpPr>
            <xdr:cNvPr id="2111" name="Drop Down 63" hidden="1">
              <a:extLst>
                <a:ext uri="{63B3BB69-23CF-44E3-9099-C40C66FF867C}">
                  <a14:compatExt spid="_x0000_s2111"/>
                </a:ext>
                <a:ext uri="{FF2B5EF4-FFF2-40B4-BE49-F238E27FC236}">
                  <a16:creationId xmlns:a16="http://schemas.microsoft.com/office/drawing/2014/main" id="{00000000-0008-0000-0000-00003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15240</xdr:colOff>
          <xdr:row>10</xdr:row>
          <xdr:rowOff>22860</xdr:rowOff>
        </xdr:from>
        <xdr:to>
          <xdr:col>7</xdr:col>
          <xdr:colOff>0</xdr:colOff>
          <xdr:row>11</xdr:row>
          <xdr:rowOff>0</xdr:rowOff>
        </xdr:to>
        <xdr:sp macro="" textlink="">
          <xdr:nvSpPr>
            <xdr:cNvPr id="2112" name="Drop Down 64" hidden="1">
              <a:extLst>
                <a:ext uri="{63B3BB69-23CF-44E3-9099-C40C66FF867C}">
                  <a14:compatExt spid="_x0000_s2112"/>
                </a:ext>
                <a:ext uri="{FF2B5EF4-FFF2-40B4-BE49-F238E27FC236}">
                  <a16:creationId xmlns:a16="http://schemas.microsoft.com/office/drawing/2014/main" id="{00000000-0008-0000-0000-00004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15240</xdr:colOff>
          <xdr:row>11</xdr:row>
          <xdr:rowOff>22860</xdr:rowOff>
        </xdr:from>
        <xdr:to>
          <xdr:col>7</xdr:col>
          <xdr:colOff>0</xdr:colOff>
          <xdr:row>12</xdr:row>
          <xdr:rowOff>0</xdr:rowOff>
        </xdr:to>
        <xdr:sp macro="" textlink="">
          <xdr:nvSpPr>
            <xdr:cNvPr id="2114" name="Drop Down 66" hidden="1">
              <a:extLst>
                <a:ext uri="{63B3BB69-23CF-44E3-9099-C40C66FF867C}">
                  <a14:compatExt spid="_x0000_s2114"/>
                </a:ext>
                <a:ext uri="{FF2B5EF4-FFF2-40B4-BE49-F238E27FC236}">
                  <a16:creationId xmlns:a16="http://schemas.microsoft.com/office/drawing/2014/main" id="{00000000-0008-0000-0000-00004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15240</xdr:colOff>
          <xdr:row>5</xdr:row>
          <xdr:rowOff>22860</xdr:rowOff>
        </xdr:from>
        <xdr:to>
          <xdr:col>8</xdr:col>
          <xdr:colOff>0</xdr:colOff>
          <xdr:row>6</xdr:row>
          <xdr:rowOff>0</xdr:rowOff>
        </xdr:to>
        <xdr:sp macro="" textlink="">
          <xdr:nvSpPr>
            <xdr:cNvPr id="2115" name="Drop Down 67" hidden="1">
              <a:extLst>
                <a:ext uri="{63B3BB69-23CF-44E3-9099-C40C66FF867C}">
                  <a14:compatExt spid="_x0000_s2115"/>
                </a:ext>
                <a:ext uri="{FF2B5EF4-FFF2-40B4-BE49-F238E27FC236}">
                  <a16:creationId xmlns:a16="http://schemas.microsoft.com/office/drawing/2014/main" id="{00000000-0008-0000-0000-00004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15240</xdr:colOff>
          <xdr:row>6</xdr:row>
          <xdr:rowOff>22860</xdr:rowOff>
        </xdr:from>
        <xdr:to>
          <xdr:col>8</xdr:col>
          <xdr:colOff>0</xdr:colOff>
          <xdr:row>7</xdr:row>
          <xdr:rowOff>0</xdr:rowOff>
        </xdr:to>
        <xdr:sp macro="" textlink="">
          <xdr:nvSpPr>
            <xdr:cNvPr id="2116" name="Drop Down 68" hidden="1">
              <a:extLst>
                <a:ext uri="{63B3BB69-23CF-44E3-9099-C40C66FF867C}">
                  <a14:compatExt spid="_x0000_s2116"/>
                </a:ext>
                <a:ext uri="{FF2B5EF4-FFF2-40B4-BE49-F238E27FC236}">
                  <a16:creationId xmlns:a16="http://schemas.microsoft.com/office/drawing/2014/main" id="{00000000-0008-0000-0000-00004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15240</xdr:colOff>
          <xdr:row>7</xdr:row>
          <xdr:rowOff>22860</xdr:rowOff>
        </xdr:from>
        <xdr:to>
          <xdr:col>8</xdr:col>
          <xdr:colOff>0</xdr:colOff>
          <xdr:row>8</xdr:row>
          <xdr:rowOff>0</xdr:rowOff>
        </xdr:to>
        <xdr:sp macro="" textlink="">
          <xdr:nvSpPr>
            <xdr:cNvPr id="2117" name="Drop Down 69" hidden="1">
              <a:extLst>
                <a:ext uri="{63B3BB69-23CF-44E3-9099-C40C66FF867C}">
                  <a14:compatExt spid="_x0000_s2117"/>
                </a:ext>
                <a:ext uri="{FF2B5EF4-FFF2-40B4-BE49-F238E27FC236}">
                  <a16:creationId xmlns:a16="http://schemas.microsoft.com/office/drawing/2014/main" id="{00000000-0008-0000-0000-00004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15240</xdr:colOff>
          <xdr:row>8</xdr:row>
          <xdr:rowOff>22860</xdr:rowOff>
        </xdr:from>
        <xdr:to>
          <xdr:col>8</xdr:col>
          <xdr:colOff>0</xdr:colOff>
          <xdr:row>9</xdr:row>
          <xdr:rowOff>0</xdr:rowOff>
        </xdr:to>
        <xdr:sp macro="" textlink="">
          <xdr:nvSpPr>
            <xdr:cNvPr id="2118" name="Drop Down 70" hidden="1">
              <a:extLst>
                <a:ext uri="{63B3BB69-23CF-44E3-9099-C40C66FF867C}">
                  <a14:compatExt spid="_x0000_s2118"/>
                </a:ext>
                <a:ext uri="{FF2B5EF4-FFF2-40B4-BE49-F238E27FC236}">
                  <a16:creationId xmlns:a16="http://schemas.microsoft.com/office/drawing/2014/main" id="{00000000-0008-0000-0000-00004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15240</xdr:colOff>
          <xdr:row>9</xdr:row>
          <xdr:rowOff>22860</xdr:rowOff>
        </xdr:from>
        <xdr:to>
          <xdr:col>8</xdr:col>
          <xdr:colOff>0</xdr:colOff>
          <xdr:row>10</xdr:row>
          <xdr:rowOff>0</xdr:rowOff>
        </xdr:to>
        <xdr:sp macro="" textlink="">
          <xdr:nvSpPr>
            <xdr:cNvPr id="2119" name="Drop Down 71" hidden="1">
              <a:extLst>
                <a:ext uri="{63B3BB69-23CF-44E3-9099-C40C66FF867C}">
                  <a14:compatExt spid="_x0000_s2119"/>
                </a:ext>
                <a:ext uri="{FF2B5EF4-FFF2-40B4-BE49-F238E27FC236}">
                  <a16:creationId xmlns:a16="http://schemas.microsoft.com/office/drawing/2014/main" id="{00000000-0008-0000-0000-00004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15240</xdr:colOff>
          <xdr:row>10</xdr:row>
          <xdr:rowOff>22860</xdr:rowOff>
        </xdr:from>
        <xdr:to>
          <xdr:col>8</xdr:col>
          <xdr:colOff>0</xdr:colOff>
          <xdr:row>11</xdr:row>
          <xdr:rowOff>0</xdr:rowOff>
        </xdr:to>
        <xdr:sp macro="" textlink="">
          <xdr:nvSpPr>
            <xdr:cNvPr id="2120" name="Drop Down 72" hidden="1">
              <a:extLst>
                <a:ext uri="{63B3BB69-23CF-44E3-9099-C40C66FF867C}">
                  <a14:compatExt spid="_x0000_s2120"/>
                </a:ext>
                <a:ext uri="{FF2B5EF4-FFF2-40B4-BE49-F238E27FC236}">
                  <a16:creationId xmlns:a16="http://schemas.microsoft.com/office/drawing/2014/main" id="{00000000-0008-0000-0000-00004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15240</xdr:colOff>
          <xdr:row>11</xdr:row>
          <xdr:rowOff>22860</xdr:rowOff>
        </xdr:from>
        <xdr:to>
          <xdr:col>8</xdr:col>
          <xdr:colOff>0</xdr:colOff>
          <xdr:row>12</xdr:row>
          <xdr:rowOff>0</xdr:rowOff>
        </xdr:to>
        <xdr:sp macro="" textlink="">
          <xdr:nvSpPr>
            <xdr:cNvPr id="2121" name="Drop Down 73" hidden="1">
              <a:extLst>
                <a:ext uri="{63B3BB69-23CF-44E3-9099-C40C66FF867C}">
                  <a14:compatExt spid="_x0000_s2121"/>
                </a:ext>
                <a:ext uri="{FF2B5EF4-FFF2-40B4-BE49-F238E27FC236}">
                  <a16:creationId xmlns:a16="http://schemas.microsoft.com/office/drawing/2014/main" id="{00000000-0008-0000-0000-00004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2</xdr:col>
      <xdr:colOff>5603</xdr:colOff>
      <xdr:row>15</xdr:row>
      <xdr:rowOff>12326</xdr:rowOff>
    </xdr:from>
    <xdr:to>
      <xdr:col>6</xdr:col>
      <xdr:colOff>1053353</xdr:colOff>
      <xdr:row>45</xdr:row>
      <xdr:rowOff>44824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247650</xdr:colOff>
      <xdr:row>7</xdr:row>
      <xdr:rowOff>85725</xdr:rowOff>
    </xdr:from>
    <xdr:to>
      <xdr:col>37</xdr:col>
      <xdr:colOff>600075</xdr:colOff>
      <xdr:row>20</xdr:row>
      <xdr:rowOff>28575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17545050" y="1419225"/>
          <a:ext cx="6448425" cy="2419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On</a:t>
          </a:r>
          <a:r>
            <a:rPr lang="en-US" sz="1100" baseline="0"/>
            <a:t> the left side of the page are the recipes for </a:t>
          </a:r>
          <a:r>
            <a:rPr lang="en-US" sz="1100" b="1" baseline="0"/>
            <a:t>1 serving</a:t>
          </a:r>
          <a:r>
            <a:rPr lang="en-US" sz="1100" b="0" baseline="0"/>
            <a:t> of a given meal. On the right side of the page there is a list that tells you how much of a product comes in a pack. So, for example, if they have 13 sandwiches this week then they would need more than one slice of bread because there are only 24 slices of bread in a package. Or if they are only doing 1 serving of three different meals that require chicken, they will need .75lbs of chicken. 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9" Type="http://schemas.openxmlformats.org/officeDocument/2006/relationships/ctrlProp" Target="../ctrlProps/ctrlProp36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42" Type="http://schemas.openxmlformats.org/officeDocument/2006/relationships/ctrlProp" Target="../ctrlProps/ctrlProp39.xml"/><Relationship Id="rId47" Type="http://schemas.openxmlformats.org/officeDocument/2006/relationships/ctrlProp" Target="../ctrlProps/ctrlProp44.xml"/><Relationship Id="rId50" Type="http://schemas.openxmlformats.org/officeDocument/2006/relationships/ctrlProp" Target="../ctrlProps/ctrlProp47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46" Type="http://schemas.openxmlformats.org/officeDocument/2006/relationships/ctrlProp" Target="../ctrlProps/ctrlProp43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41" Type="http://schemas.openxmlformats.org/officeDocument/2006/relationships/ctrlProp" Target="../ctrlProps/ctrlProp38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49" Type="http://schemas.openxmlformats.org/officeDocument/2006/relationships/ctrlProp" Target="../ctrlProps/ctrlProp46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4" Type="http://schemas.openxmlformats.org/officeDocument/2006/relationships/ctrlProp" Target="../ctrlProps/ctrlProp41.xml"/><Relationship Id="rId52" Type="http://schemas.openxmlformats.org/officeDocument/2006/relationships/ctrlProp" Target="../ctrlProps/ctrlProp49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43" Type="http://schemas.openxmlformats.org/officeDocument/2006/relationships/ctrlProp" Target="../ctrlProps/ctrlProp40.xml"/><Relationship Id="rId48" Type="http://schemas.openxmlformats.org/officeDocument/2006/relationships/ctrlProp" Target="../ctrlProps/ctrlProp45.xml"/><Relationship Id="rId8" Type="http://schemas.openxmlformats.org/officeDocument/2006/relationships/ctrlProp" Target="../ctrlProps/ctrlProp5.xml"/><Relationship Id="rId51" Type="http://schemas.openxmlformats.org/officeDocument/2006/relationships/ctrlProp" Target="../ctrlProps/ctrlProp48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6D698-C152-403D-A2D5-89FB984A6101}">
  <sheetPr codeName="Sheet1"/>
  <dimension ref="A1:AF105"/>
  <sheetViews>
    <sheetView tabSelected="1" zoomScale="91" zoomScaleNormal="85" workbookViewId="0">
      <selection activeCell="A20" sqref="A20"/>
    </sheetView>
  </sheetViews>
  <sheetFormatPr defaultColWidth="20.44140625" defaultRowHeight="14.4" x14ac:dyDescent="0.3"/>
  <cols>
    <col min="9" max="9" width="20.44140625" customWidth="1"/>
    <col min="10" max="17" width="10.109375" hidden="1" customWidth="1"/>
    <col min="18" max="18" width="7.33203125" hidden="1" customWidth="1"/>
    <col min="19" max="19" width="13.44140625" hidden="1" customWidth="1"/>
    <col min="20" max="20" width="10.109375" hidden="1" customWidth="1"/>
    <col min="21" max="21" width="20.6640625" hidden="1" customWidth="1"/>
    <col min="22" max="22" width="68.44140625" hidden="1" customWidth="1"/>
    <col min="23" max="23" width="23.77734375" hidden="1" customWidth="1"/>
    <col min="24" max="25" width="23.44140625" hidden="1" customWidth="1"/>
    <col min="26" max="26" width="24.33203125" hidden="1" customWidth="1"/>
    <col min="27" max="28" width="20.44140625" hidden="1" customWidth="1"/>
    <col min="29" max="29" width="28.109375" hidden="1" customWidth="1"/>
    <col min="30" max="30" width="20.44140625" hidden="1" customWidth="1"/>
    <col min="31" max="31" width="20.44140625" style="8" customWidth="1"/>
    <col min="32" max="32" width="27.44140625" style="8" customWidth="1"/>
  </cols>
  <sheetData>
    <row r="1" spans="1:32" x14ac:dyDescent="0.3">
      <c r="A1" s="17" t="s">
        <v>174</v>
      </c>
      <c r="B1" s="1">
        <v>4</v>
      </c>
    </row>
    <row r="2" spans="1:32" x14ac:dyDescent="0.3">
      <c r="A2" t="s">
        <v>269</v>
      </c>
      <c r="B2">
        <f t="shared" ref="B2:H2" si="0">SUM(B96:B102)</f>
        <v>1809.02</v>
      </c>
      <c r="C2">
        <f t="shared" si="0"/>
        <v>1371.9</v>
      </c>
      <c r="D2">
        <f t="shared" si="0"/>
        <v>1279.1500000000001</v>
      </c>
      <c r="E2">
        <f t="shared" si="0"/>
        <v>1774.9499999999998</v>
      </c>
      <c r="F2">
        <f t="shared" si="0"/>
        <v>1663.27</v>
      </c>
      <c r="G2">
        <f t="shared" si="0"/>
        <v>1429.75</v>
      </c>
      <c r="H2">
        <f t="shared" si="0"/>
        <v>1517.5450000000001</v>
      </c>
    </row>
    <row r="3" spans="1:32" x14ac:dyDescent="0.3">
      <c r="A3" t="s">
        <v>344</v>
      </c>
      <c r="B3">
        <v>1300</v>
      </c>
      <c r="C3">
        <v>1300</v>
      </c>
      <c r="D3">
        <v>1300</v>
      </c>
      <c r="E3">
        <v>1300</v>
      </c>
      <c r="F3">
        <v>1300</v>
      </c>
      <c r="G3">
        <v>1300</v>
      </c>
      <c r="H3">
        <v>1300</v>
      </c>
    </row>
    <row r="4" spans="1:32" x14ac:dyDescent="0.3">
      <c r="A4" s="1"/>
      <c r="C4" s="4"/>
      <c r="D4" s="4"/>
    </row>
    <row r="5" spans="1:32" ht="18" x14ac:dyDescent="0.35">
      <c r="A5" s="4"/>
      <c r="B5" s="18" t="s">
        <v>59</v>
      </c>
      <c r="C5" s="18" t="s">
        <v>53</v>
      </c>
      <c r="D5" s="18" t="s">
        <v>54</v>
      </c>
      <c r="E5" s="18" t="s">
        <v>58</v>
      </c>
      <c r="F5" s="18" t="s">
        <v>55</v>
      </c>
      <c r="G5" s="18" t="s">
        <v>56</v>
      </c>
      <c r="H5" s="18" t="s">
        <v>57</v>
      </c>
      <c r="I5" s="4"/>
      <c r="K5" t="s">
        <v>173</v>
      </c>
      <c r="R5" s="8"/>
      <c r="U5" s="14" t="s">
        <v>61</v>
      </c>
      <c r="V5" s="14" t="s">
        <v>262</v>
      </c>
      <c r="W5" s="14" t="s">
        <v>192</v>
      </c>
      <c r="X5" s="14" t="s">
        <v>194</v>
      </c>
      <c r="Y5" s="14" t="s">
        <v>263</v>
      </c>
      <c r="Z5" s="14" t="s">
        <v>73</v>
      </c>
      <c r="AB5" s="14" t="s">
        <v>276</v>
      </c>
      <c r="AC5" s="14" t="s">
        <v>277</v>
      </c>
      <c r="AD5" s="14" t="s">
        <v>144</v>
      </c>
      <c r="AE5" s="19" t="s">
        <v>60</v>
      </c>
      <c r="AF5" s="19"/>
    </row>
    <row r="6" spans="1:32" x14ac:dyDescent="0.3">
      <c r="A6" t="s">
        <v>47</v>
      </c>
      <c r="J6" s="4"/>
      <c r="K6" s="3" t="s">
        <v>172</v>
      </c>
      <c r="L6" s="3" t="s">
        <v>53</v>
      </c>
      <c r="M6" s="3" t="s">
        <v>54</v>
      </c>
      <c r="N6" s="3" t="s">
        <v>58</v>
      </c>
      <c r="O6" s="3" t="s">
        <v>55</v>
      </c>
      <c r="P6" s="3" t="s">
        <v>56</v>
      </c>
      <c r="Q6" s="3" t="s">
        <v>57</v>
      </c>
      <c r="R6" s="7"/>
      <c r="S6" s="14" t="s">
        <v>59</v>
      </c>
      <c r="T6" t="s">
        <v>179</v>
      </c>
      <c r="U6" s="7" t="str">
        <f>VLOOKUP('Meal Plan and List'!K7,'Food Options'!$A$1:$F$10,2,FALSE)</f>
        <v>Blueberries</v>
      </c>
      <c r="V6" s="7" t="str">
        <f>VLOOKUP(U6,'Recipies '!$A$2:$R$43,2,FALSE)</f>
        <v xml:space="preserve"> blueberries</v>
      </c>
      <c r="W6" s="7">
        <f>VLOOKUP(U6,'Recipies '!$A$2:$R$43,3,FALSE)</f>
        <v>4</v>
      </c>
      <c r="X6" s="7" t="str">
        <f>VLOOKUP(U6,'Recipies '!$A$2:$R$43,4,FALSE)</f>
        <v>ounces</v>
      </c>
      <c r="Y6" t="s">
        <v>29</v>
      </c>
      <c r="Z6" t="s">
        <v>29</v>
      </c>
      <c r="AA6">
        <f>COUNTIF(U6:U54, Z6)</f>
        <v>1</v>
      </c>
      <c r="AB6">
        <v>1</v>
      </c>
      <c r="AC6">
        <f t="shared" ref="AC6:AC37" si="1">AA6*AB6*$B$1</f>
        <v>4</v>
      </c>
      <c r="AD6">
        <v>1</v>
      </c>
      <c r="AE6" s="8">
        <f>ROUNDUP(AC6/AD6,0)</f>
        <v>4</v>
      </c>
      <c r="AF6" s="8" t="s">
        <v>278</v>
      </c>
    </row>
    <row r="7" spans="1:32" x14ac:dyDescent="0.3">
      <c r="A7" t="s">
        <v>48</v>
      </c>
      <c r="J7" t="s">
        <v>47</v>
      </c>
      <c r="K7" s="9">
        <v>2</v>
      </c>
      <c r="L7" s="9">
        <v>5</v>
      </c>
      <c r="M7" s="9">
        <v>5</v>
      </c>
      <c r="N7" s="9">
        <v>2</v>
      </c>
      <c r="O7" s="9">
        <v>2</v>
      </c>
      <c r="P7" s="9">
        <v>1</v>
      </c>
      <c r="Q7" s="9">
        <v>8</v>
      </c>
      <c r="S7" s="14"/>
      <c r="T7" t="s">
        <v>178</v>
      </c>
      <c r="U7" s="7" t="str">
        <f>VLOOKUP('Meal Plan and List'!K8,'Food Options'!$A$1:$F$10,2,FALSE)</f>
        <v xml:space="preserve">Eggs </v>
      </c>
      <c r="V7" s="7" t="e">
        <f>VLOOKUP(U7,'Recipies '!$A$1:$R$44,2,FALSE)</f>
        <v>#N/A</v>
      </c>
      <c r="W7" s="7" t="e">
        <f>VLOOKUP(U7,'Recipies '!$A$2:$R$43,3,FALSE)</f>
        <v>#N/A</v>
      </c>
      <c r="X7" s="7" t="e">
        <f>VLOOKUP(U7,'Recipies '!$A$2:$R$43,4,FALSE)</f>
        <v>#N/A</v>
      </c>
      <c r="Y7" t="s">
        <v>25</v>
      </c>
      <c r="Z7" t="s">
        <v>25</v>
      </c>
      <c r="AA7">
        <f>COUNTIF(U6:U54,'Meal Plan and List'!Z7)</f>
        <v>1</v>
      </c>
      <c r="AB7">
        <v>4</v>
      </c>
      <c r="AC7">
        <f t="shared" si="1"/>
        <v>16</v>
      </c>
      <c r="AD7">
        <v>12</v>
      </c>
      <c r="AE7" s="8">
        <f>ROUNDUP(AC7/AD7,0)</f>
        <v>2</v>
      </c>
      <c r="AF7" s="8" t="s">
        <v>279</v>
      </c>
    </row>
    <row r="8" spans="1:32" x14ac:dyDescent="0.3">
      <c r="A8" t="s">
        <v>49</v>
      </c>
      <c r="J8" t="s">
        <v>48</v>
      </c>
      <c r="K8" s="9">
        <v>4</v>
      </c>
      <c r="L8" s="9">
        <v>2</v>
      </c>
      <c r="M8" s="9">
        <v>2</v>
      </c>
      <c r="N8" s="9">
        <v>5</v>
      </c>
      <c r="O8" s="9">
        <v>5</v>
      </c>
      <c r="P8" s="9">
        <v>9</v>
      </c>
      <c r="Q8" s="9">
        <v>2</v>
      </c>
      <c r="S8" s="14"/>
      <c r="T8" t="s">
        <v>180</v>
      </c>
      <c r="U8" s="7" t="str">
        <f>VLOOKUP('Meal Plan and List'!K9,'Food Options'!$A$1:$F$10,3,FALSE)</f>
        <v>Chicken Wrap</v>
      </c>
      <c r="V8" s="7" t="str">
        <f>VLOOKUP(U8,'Recipies '!$E$2:$R$45,2,FALSE)</f>
        <v>Tortillas ,Chicken,sliced, cheese,lettuce</v>
      </c>
      <c r="W8" s="7" t="str">
        <f>VLOOKUP(U8,'Recipies '!$E$2:$R$45,3,FALSE)</f>
        <v xml:space="preserve">1, .25, 1, .25 </v>
      </c>
      <c r="X8" s="7" t="str">
        <f>VLOOKUP(U8,'Recipies '!$E$2:$R$45,4,FALSE)</f>
        <v>1, .25lb,1slice, .25cup</v>
      </c>
      <c r="Y8" t="s">
        <v>11</v>
      </c>
      <c r="Z8" t="s">
        <v>142</v>
      </c>
      <c r="AA8">
        <f>COUNTIF(U6:U54,Y11)</f>
        <v>0</v>
      </c>
      <c r="AB8">
        <v>0.25</v>
      </c>
      <c r="AC8">
        <f t="shared" si="1"/>
        <v>0</v>
      </c>
      <c r="AD8">
        <v>1</v>
      </c>
      <c r="AE8" s="8">
        <f t="shared" ref="AE8:AE71" si="2">ROUNDUP(AC8/AD8,0)</f>
        <v>0</v>
      </c>
      <c r="AF8" s="8" t="s">
        <v>280</v>
      </c>
    </row>
    <row r="9" spans="1:32" x14ac:dyDescent="0.3">
      <c r="A9" t="s">
        <v>50</v>
      </c>
      <c r="J9" t="s">
        <v>49</v>
      </c>
      <c r="K9" s="9">
        <v>4</v>
      </c>
      <c r="L9" s="9">
        <v>5</v>
      </c>
      <c r="M9" s="9">
        <v>5</v>
      </c>
      <c r="N9" s="9">
        <v>6</v>
      </c>
      <c r="O9" s="9">
        <v>4</v>
      </c>
      <c r="P9" s="9">
        <v>4</v>
      </c>
      <c r="Q9" s="9">
        <v>3</v>
      </c>
      <c r="S9" s="14"/>
      <c r="T9" t="s">
        <v>175</v>
      </c>
      <c r="U9" s="7" t="str">
        <f>VLOOKUP('Meal Plan and List'!K10,'Food Options'!$A$1:$F$10,6,FALSE)</f>
        <v>Chips</v>
      </c>
      <c r="V9" s="7" t="str">
        <f>VLOOKUP(U9,'Recipies '!$Q$2:$R$45,2,FALSE)</f>
        <v>Chips</v>
      </c>
      <c r="W9" s="7">
        <f>VLOOKUP(U9,'Recipies '!$Q$2:$T$45,3,FALSE)</f>
        <v>1</v>
      </c>
      <c r="X9" s="7" t="str">
        <f>VLOOKUP(U9,'Recipies '!$Q$2:$T$45,4,FALSE)</f>
        <v>small bag</v>
      </c>
      <c r="Y9" t="s">
        <v>21</v>
      </c>
      <c r="Z9" t="s">
        <v>70</v>
      </c>
      <c r="AA9">
        <f>COUNTIF(U6:U54,Y8)</f>
        <v>1</v>
      </c>
      <c r="AB9">
        <v>1</v>
      </c>
      <c r="AC9">
        <f t="shared" si="1"/>
        <v>4</v>
      </c>
      <c r="AD9">
        <v>10</v>
      </c>
      <c r="AE9" s="8">
        <f t="shared" si="2"/>
        <v>1</v>
      </c>
      <c r="AF9" s="8" t="s">
        <v>321</v>
      </c>
    </row>
    <row r="10" spans="1:32" x14ac:dyDescent="0.3">
      <c r="A10" t="s">
        <v>51</v>
      </c>
      <c r="J10" t="s">
        <v>50</v>
      </c>
      <c r="K10" s="9">
        <v>3</v>
      </c>
      <c r="L10" s="9">
        <v>5</v>
      </c>
      <c r="M10" s="9">
        <v>2</v>
      </c>
      <c r="N10" s="9">
        <v>6</v>
      </c>
      <c r="O10" s="9">
        <v>4</v>
      </c>
      <c r="P10" s="9">
        <v>8</v>
      </c>
      <c r="Q10" s="9">
        <v>9</v>
      </c>
      <c r="S10" s="14"/>
      <c r="T10" t="s">
        <v>176</v>
      </c>
      <c r="U10" s="7" t="str">
        <f>VLOOKUP('Meal Plan and List'!K11,'Food Options'!$A$1:$F$10,4,FALSE)</f>
        <v>Salmon</v>
      </c>
      <c r="V10" s="7" t="str">
        <f>VLOOKUP(U10,'Recipies '!$I$1:$T$10,2,FALSE)</f>
        <v>Salmon</v>
      </c>
      <c r="W10" s="7">
        <f>VLOOKUP(U10,'Recipies '!$I$1:$T$10,3,FALSE)</f>
        <v>0.5</v>
      </c>
      <c r="X10" s="7" t="str">
        <f>VLOOKUP(U10,'Recipies '!$I$1:$T$10,4,FALSE)</f>
        <v>.5lb</v>
      </c>
      <c r="Y10" t="s">
        <v>65</v>
      </c>
      <c r="Z10" t="s">
        <v>93</v>
      </c>
      <c r="AA10">
        <f>COUNTIF(U6:U54,Y11)</f>
        <v>0</v>
      </c>
      <c r="AB10">
        <v>0.25</v>
      </c>
      <c r="AC10">
        <f t="shared" si="1"/>
        <v>0</v>
      </c>
      <c r="AD10">
        <v>4</v>
      </c>
      <c r="AE10" s="8">
        <f t="shared" si="2"/>
        <v>0</v>
      </c>
      <c r="AF10" s="8" t="s">
        <v>281</v>
      </c>
    </row>
    <row r="11" spans="1:32" x14ac:dyDescent="0.3">
      <c r="A11" t="s">
        <v>52</v>
      </c>
      <c r="J11" t="s">
        <v>51</v>
      </c>
      <c r="K11" s="9">
        <v>2</v>
      </c>
      <c r="L11" s="9">
        <v>2</v>
      </c>
      <c r="M11" s="9">
        <v>3</v>
      </c>
      <c r="N11" s="9">
        <v>2</v>
      </c>
      <c r="O11" s="9">
        <v>2</v>
      </c>
      <c r="P11" s="9">
        <v>5</v>
      </c>
      <c r="Q11" s="9">
        <v>8</v>
      </c>
      <c r="S11" s="14"/>
      <c r="T11" t="s">
        <v>177</v>
      </c>
      <c r="U11" s="7" t="str">
        <f>VLOOKUP('Meal Plan and List'!K12,'Food Options'!$A$1:$F$10,5,FALSE)</f>
        <v>Roasted Potatoes</v>
      </c>
      <c r="V11" s="7" t="str">
        <f>VLOOKUP(U11,'Recipies '!$M$1:$T$10,2,FALSE)</f>
        <v xml:space="preserve"> Potatoes, herbs</v>
      </c>
      <c r="W11" s="7" t="str">
        <f>VLOOKUP(U11,'Recipies '!$M$1:$T$10,3,FALSE)</f>
        <v>6,1</v>
      </c>
      <c r="X11" s="7" t="str">
        <f>VLOOKUP(U11,'Recipies '!$M$1:$T$10,4,FALSE)</f>
        <v>6,1oz</v>
      </c>
      <c r="Y11" t="s">
        <v>36</v>
      </c>
      <c r="Z11" t="s">
        <v>137</v>
      </c>
      <c r="AA11" cm="1">
        <f t="array" ref="AA11">SUM(COUNTIF(U6:U54,{"*Corn*";"*Burrito Bowl*"}))</f>
        <v>0</v>
      </c>
      <c r="AB11">
        <v>0.25</v>
      </c>
      <c r="AC11">
        <f t="shared" si="1"/>
        <v>0</v>
      </c>
      <c r="AD11">
        <v>4</v>
      </c>
      <c r="AE11" s="8">
        <f t="shared" si="2"/>
        <v>0</v>
      </c>
      <c r="AF11" s="8" t="s">
        <v>282</v>
      </c>
    </row>
    <row r="12" spans="1:32" x14ac:dyDescent="0.3">
      <c r="A12" t="s">
        <v>50</v>
      </c>
      <c r="J12" t="s">
        <v>52</v>
      </c>
      <c r="K12" s="9">
        <v>9</v>
      </c>
      <c r="L12" s="9">
        <v>5</v>
      </c>
      <c r="M12" s="9">
        <v>6</v>
      </c>
      <c r="N12" s="9">
        <v>4</v>
      </c>
      <c r="O12" s="9">
        <v>5</v>
      </c>
      <c r="P12" s="9">
        <v>8</v>
      </c>
      <c r="Q12" s="9">
        <v>5</v>
      </c>
      <c r="S12" s="14"/>
      <c r="T12" t="s">
        <v>175</v>
      </c>
      <c r="U12" s="7" t="str">
        <f>VLOOKUP('Meal Plan and List'!K13,'Food Options'!$A$1:$F$10,6,FALSE)</f>
        <v>Chips</v>
      </c>
      <c r="V12" s="7" t="str">
        <f>VLOOKUP(U12,'Recipies '!$Q$2:$R$45,2,FALSE)</f>
        <v>Chips</v>
      </c>
      <c r="W12" s="7">
        <f>VLOOKUP(U12,'Recipies '!$Q$2:$T$45,3,FALSE)</f>
        <v>1</v>
      </c>
      <c r="X12" s="7" t="str">
        <f>VLOOKUP(U12,'Recipies '!$Q$2:$T$45,4,FALSE)</f>
        <v>small bag</v>
      </c>
      <c r="Y12" t="s">
        <v>30</v>
      </c>
      <c r="Z12" t="s">
        <v>30</v>
      </c>
      <c r="AA12" cm="1">
        <f t="array" ref="AA12">SUM(COUNTIF(U6:U54,{"*Garden Salad*";"*Side Salad*";"*Carrots*"}))</f>
        <v>6</v>
      </c>
      <c r="AB12">
        <v>6</v>
      </c>
      <c r="AC12">
        <f t="shared" si="1"/>
        <v>144</v>
      </c>
      <c r="AD12">
        <v>48</v>
      </c>
      <c r="AE12" s="8">
        <f t="shared" si="2"/>
        <v>3</v>
      </c>
      <c r="AF12" s="8" t="s">
        <v>283</v>
      </c>
    </row>
    <row r="13" spans="1:32" x14ac:dyDescent="0.3">
      <c r="J13" t="s">
        <v>50</v>
      </c>
      <c r="K13" s="9">
        <v>3</v>
      </c>
      <c r="L13" s="9">
        <v>1</v>
      </c>
      <c r="M13" s="9">
        <v>2</v>
      </c>
      <c r="N13" s="9">
        <v>2</v>
      </c>
      <c r="O13" s="9">
        <v>9</v>
      </c>
      <c r="P13" s="9">
        <v>5</v>
      </c>
      <c r="Q13" s="9">
        <v>2</v>
      </c>
      <c r="S13" s="14" t="s">
        <v>53</v>
      </c>
      <c r="T13" t="s">
        <v>179</v>
      </c>
      <c r="U13" s="7" t="str">
        <f>VLOOKUP('Meal Plan and List'!L7,'Food Options'!$A$1:$F$10,2,FALSE)</f>
        <v xml:space="preserve">English Muffin </v>
      </c>
      <c r="V13" s="7" t="str">
        <f>VLOOKUP(U13,'Recipies '!$A$2:$R$43,2,FALSE)</f>
        <v>English Muffin</v>
      </c>
      <c r="W13" s="7">
        <f>VLOOKUP(U13,'Recipies '!$A$2:$R$43,3,FALSE)</f>
        <v>1</v>
      </c>
      <c r="X13" s="7" t="str">
        <f>VLOOKUP(U13,'Recipies '!$A$2:$R$43,4,FALSE)</f>
        <v xml:space="preserve"> english muffin</v>
      </c>
      <c r="Y13" t="s">
        <v>38</v>
      </c>
      <c r="Z13" t="s">
        <v>83</v>
      </c>
      <c r="AA13">
        <f>COUNTIF(U6:U54,Y13)</f>
        <v>0</v>
      </c>
      <c r="AB13">
        <v>1</v>
      </c>
      <c r="AC13">
        <f t="shared" si="1"/>
        <v>0</v>
      </c>
      <c r="AD13">
        <v>8</v>
      </c>
      <c r="AE13" s="8">
        <f t="shared" si="2"/>
        <v>0</v>
      </c>
      <c r="AF13" s="8" t="s">
        <v>284</v>
      </c>
    </row>
    <row r="14" spans="1:32" x14ac:dyDescent="0.3">
      <c r="S14" s="14"/>
      <c r="T14" t="s">
        <v>178</v>
      </c>
      <c r="U14" s="7" t="str">
        <f>VLOOKUP('Meal Plan and List'!L8,'Food Options'!$A$1:$F$10,2,FALSE)</f>
        <v>Blueberries</v>
      </c>
      <c r="V14" s="7" t="str">
        <f>VLOOKUP(U14,'Recipies '!$A$1:$R$44,2,FALSE)</f>
        <v xml:space="preserve"> blueberries</v>
      </c>
      <c r="W14" s="7">
        <f>VLOOKUP(U14,'Recipies '!$A$2:$R$43,3,FALSE)</f>
        <v>4</v>
      </c>
      <c r="X14" s="7" t="str">
        <f>VLOOKUP(U14,'Recipies '!$A$2:$R$43,4,FALSE)</f>
        <v>ounces</v>
      </c>
      <c r="Y14" t="s">
        <v>8</v>
      </c>
      <c r="Z14" t="s">
        <v>89</v>
      </c>
      <c r="AA14">
        <f>COUNTIF(U6:U54,Y16)</f>
        <v>1</v>
      </c>
      <c r="AB14">
        <v>2</v>
      </c>
      <c r="AC14">
        <f t="shared" si="1"/>
        <v>8</v>
      </c>
      <c r="AD14">
        <v>10</v>
      </c>
      <c r="AE14" s="8">
        <f t="shared" si="2"/>
        <v>1</v>
      </c>
      <c r="AF14" s="8" t="s">
        <v>285</v>
      </c>
    </row>
    <row r="15" spans="1:32" x14ac:dyDescent="0.3">
      <c r="S15" s="14"/>
      <c r="T15" t="s">
        <v>180</v>
      </c>
      <c r="U15" s="7" t="str">
        <f>VLOOKUP('Meal Plan and List'!L9,'Food Options'!$A$1:$F$10,3,FALSE)</f>
        <v>Garden Salad</v>
      </c>
      <c r="V15" s="7" t="str">
        <f>VLOOKUP(U15,'Recipies '!$E$2:$R$45,2,FALSE)</f>
        <v>lettuce,Tomatoes,Carrots,Italian dressing</v>
      </c>
      <c r="W15" s="7" t="str">
        <f>VLOOKUP(U15,'Recipies '!$E$2:$R$45,3,FALSE)</f>
        <v>.5,.5,6,1</v>
      </c>
      <c r="X15" s="7" t="str">
        <f>VLOOKUP(U15,'Recipies '!$E$2:$R$45,4,FALSE)</f>
        <v>.5cup, .5oz,6pieces,1oz</v>
      </c>
      <c r="Y15" t="s">
        <v>17</v>
      </c>
      <c r="Z15" t="s">
        <v>128</v>
      </c>
      <c r="AA15">
        <f>COUNTIF(U6:U54,Y21)</f>
        <v>2</v>
      </c>
      <c r="AB15">
        <v>10</v>
      </c>
      <c r="AC15">
        <f t="shared" si="1"/>
        <v>80</v>
      </c>
      <c r="AD15">
        <v>30</v>
      </c>
      <c r="AE15" s="8">
        <f t="shared" si="2"/>
        <v>3</v>
      </c>
      <c r="AF15" s="8" t="s">
        <v>286</v>
      </c>
    </row>
    <row r="16" spans="1:32" x14ac:dyDescent="0.3">
      <c r="S16" s="14"/>
      <c r="T16" t="s">
        <v>175</v>
      </c>
      <c r="U16" s="7" t="str">
        <f>VLOOKUP('Meal Plan and List'!L10,'Food Options'!$A$1:$F$10,6,FALSE)</f>
        <v>Crackers and Cheese</v>
      </c>
      <c r="V16" s="7" t="str">
        <f>VLOOKUP(U16,'Recipies '!$Q$2:$R$45,2,FALSE)</f>
        <v>Crackers, cheese cubes</v>
      </c>
      <c r="W16" s="7" t="str">
        <f>VLOOKUP(U16,'Recipies '!$Q$2:$T$45,3,FALSE)</f>
        <v>15,10</v>
      </c>
      <c r="X16" s="7" t="str">
        <f>VLOOKUP(U16,'Recipies '!$Q$2:$T$45,4,FALSE)</f>
        <v>15crackers,10cubes</v>
      </c>
      <c r="Y16" t="s">
        <v>35</v>
      </c>
      <c r="Z16" t="s">
        <v>87</v>
      </c>
      <c r="AA16" cm="1">
        <f t="array" ref="AA16">SUM(COUNTIF(U6:U54,{"*Chicken Fried Rice*";"*Chicken Salad*";"*Chicken Wrap*";"*Baked Chicken*";"*Fajitas*"}))</f>
        <v>6</v>
      </c>
      <c r="AB16">
        <v>0.25</v>
      </c>
      <c r="AC16">
        <f t="shared" si="1"/>
        <v>6</v>
      </c>
      <c r="AD16">
        <v>1</v>
      </c>
      <c r="AE16" s="8">
        <f t="shared" si="2"/>
        <v>6</v>
      </c>
      <c r="AF16" s="8" t="s">
        <v>287</v>
      </c>
    </row>
    <row r="17" spans="3:32" x14ac:dyDescent="0.3">
      <c r="C17" t="s">
        <v>345</v>
      </c>
      <c r="S17" s="14"/>
      <c r="T17" t="s">
        <v>176</v>
      </c>
      <c r="U17" s="7" t="str">
        <f>VLOOKUP('Meal Plan and List'!L11,'Food Options'!$A$1:$F$10,4,FALSE)</f>
        <v>Salmon</v>
      </c>
      <c r="V17" s="7" t="str">
        <f>VLOOKUP(U17,'Recipies '!$I$1:$T$10,2,FALSE)</f>
        <v>Salmon</v>
      </c>
      <c r="W17" s="7">
        <f>VLOOKUP(U17,'Recipies '!$I$1:$T$10,3,FALSE)</f>
        <v>0.5</v>
      </c>
      <c r="X17" s="7" t="str">
        <f>VLOOKUP(U17,'Recipies '!$I$1:$T$10,4,FALSE)</f>
        <v>.5lb</v>
      </c>
      <c r="Y17" t="s">
        <v>34</v>
      </c>
      <c r="Z17" t="s">
        <v>31</v>
      </c>
      <c r="AA17">
        <f>COUNTIF(U6:U54,Y18)</f>
        <v>2</v>
      </c>
      <c r="AB17">
        <v>1</v>
      </c>
      <c r="AC17">
        <f t="shared" si="1"/>
        <v>8</v>
      </c>
      <c r="AD17">
        <v>15</v>
      </c>
      <c r="AE17" s="8">
        <f t="shared" si="2"/>
        <v>1</v>
      </c>
      <c r="AF17" s="8" t="s">
        <v>288</v>
      </c>
    </row>
    <row r="18" spans="3:32" x14ac:dyDescent="0.3">
      <c r="S18" s="14"/>
      <c r="T18" t="s">
        <v>177</v>
      </c>
      <c r="U18" s="7" t="str">
        <f>VLOOKUP('Meal Plan and List'!L12,'Food Options'!$A$1:$F$10,5,FALSE)</f>
        <v>Roasted Veggies</v>
      </c>
      <c r="V18" s="7" t="str">
        <f>VLOOKUP(U18,'Recipies '!$M$1:$T$10,2,FALSE)</f>
        <v>zucchini, potatoes,mushrooms, herbs</v>
      </c>
      <c r="W18" s="7" t="str">
        <f>VLOOKUP(U18,'Recipies '!$M$1:$T$10,3,FALSE)</f>
        <v>.25,.25,2,1</v>
      </c>
      <c r="X18" s="7" t="str">
        <f>VLOOKUP(U18,'Recipies '!$M$1:$T$10,4,FALSE)</f>
        <v>.25cup,.25cup,2oz,1oz</v>
      </c>
      <c r="Y18" t="s">
        <v>31</v>
      </c>
      <c r="Z18" t="s">
        <v>45</v>
      </c>
      <c r="AA18">
        <f>COUNTIF(U6:U54,Y19)</f>
        <v>1</v>
      </c>
      <c r="AB18">
        <v>1</v>
      </c>
      <c r="AC18">
        <f t="shared" si="1"/>
        <v>4</v>
      </c>
      <c r="AD18">
        <v>1</v>
      </c>
      <c r="AE18" s="8">
        <f t="shared" si="2"/>
        <v>4</v>
      </c>
      <c r="AF18" s="8" t="s">
        <v>289</v>
      </c>
    </row>
    <row r="19" spans="3:32" x14ac:dyDescent="0.3">
      <c r="S19" s="14"/>
      <c r="T19" t="s">
        <v>175</v>
      </c>
      <c r="U19" s="7" t="str">
        <f>VLOOKUP('Meal Plan and List'!L13,'Food Options'!$A$1:$F$10,6,FALSE)</f>
        <v xml:space="preserve">Apple </v>
      </c>
      <c r="V19" s="7" t="str">
        <f>VLOOKUP(U19,'Recipies '!$Q$2:$R$45,2,FALSE)</f>
        <v xml:space="preserve">Apple </v>
      </c>
      <c r="W19" s="7">
        <f>VLOOKUP(U19,'Recipies '!$Q$2:$T$45,3,FALSE)</f>
        <v>1</v>
      </c>
      <c r="X19" s="7" t="str">
        <f>VLOOKUP(U19,'Recipies '!$Q$2:$T$45,4,FALSE)</f>
        <v>apple</v>
      </c>
      <c r="Y19" t="s">
        <v>45</v>
      </c>
      <c r="Z19" t="s">
        <v>127</v>
      </c>
      <c r="AA19">
        <f>COUNTIF(U6:U54,Y21)</f>
        <v>2</v>
      </c>
      <c r="AB19">
        <v>15</v>
      </c>
      <c r="AC19">
        <f t="shared" si="1"/>
        <v>120</v>
      </c>
      <c r="AD19">
        <v>60</v>
      </c>
      <c r="AE19" s="8">
        <f t="shared" si="2"/>
        <v>2</v>
      </c>
      <c r="AF19" s="8" t="s">
        <v>290</v>
      </c>
    </row>
    <row r="20" spans="3:32" x14ac:dyDescent="0.3">
      <c r="S20" s="14" t="s">
        <v>54</v>
      </c>
      <c r="T20" t="s">
        <v>179</v>
      </c>
      <c r="U20" s="7" t="str">
        <f>VLOOKUP('Meal Plan and List'!M7,'Food Options'!$A$1:$F$10,2,FALSE)</f>
        <v xml:space="preserve">English Muffin </v>
      </c>
      <c r="V20" s="7" t="str">
        <f>VLOOKUP(U20,'Recipies '!$A$2:$R$43,2,FALSE)</f>
        <v>English Muffin</v>
      </c>
      <c r="W20" s="7">
        <f>VLOOKUP(U20,'Recipies '!$A$2:$R$43,3,FALSE)</f>
        <v>1</v>
      </c>
      <c r="X20" s="7" t="str">
        <f>VLOOKUP(U20,'Recipies '!$A$2:$R$43,4,FALSE)</f>
        <v xml:space="preserve"> english muffin</v>
      </c>
      <c r="Y20" t="s">
        <v>46</v>
      </c>
      <c r="Z20" t="s">
        <v>132</v>
      </c>
      <c r="AA20">
        <f>COUNTIF(U6:U54,Y30)</f>
        <v>0</v>
      </c>
      <c r="AB20">
        <v>4</v>
      </c>
      <c r="AC20">
        <f t="shared" si="1"/>
        <v>0</v>
      </c>
      <c r="AD20">
        <v>16</v>
      </c>
      <c r="AE20" s="8">
        <f t="shared" si="2"/>
        <v>0</v>
      </c>
      <c r="AF20" s="8" t="s">
        <v>322</v>
      </c>
    </row>
    <row r="21" spans="3:32" x14ac:dyDescent="0.3">
      <c r="S21" s="14"/>
      <c r="T21" t="s">
        <v>178</v>
      </c>
      <c r="U21" s="7" t="str">
        <f>VLOOKUP('Meal Plan and List'!M8,'Food Options'!$A$1:$F$10,2,FALSE)</f>
        <v>Blueberries</v>
      </c>
      <c r="V21" s="7" t="str">
        <f>VLOOKUP(U21,'Recipies '!$A$1:$R$44,2,FALSE)</f>
        <v xml:space="preserve"> blueberries</v>
      </c>
      <c r="W21" s="7">
        <f>VLOOKUP(U21,'Recipies '!$A$2:$R$43,3,FALSE)</f>
        <v>4</v>
      </c>
      <c r="X21" s="7" t="str">
        <f>VLOOKUP(U21,'Recipies '!$A$2:$R$43,4,FALSE)</f>
        <v>ounces</v>
      </c>
      <c r="Y21" t="s">
        <v>43</v>
      </c>
      <c r="Z21" t="s">
        <v>85</v>
      </c>
      <c r="AA21">
        <f>COUNTIF(U6:U54,Y13)</f>
        <v>0</v>
      </c>
      <c r="AB21">
        <v>5</v>
      </c>
      <c r="AC21">
        <f t="shared" si="1"/>
        <v>0</v>
      </c>
      <c r="AD21">
        <v>20</v>
      </c>
      <c r="AE21" s="8">
        <f t="shared" si="2"/>
        <v>0</v>
      </c>
      <c r="AF21" s="8" t="s">
        <v>291</v>
      </c>
    </row>
    <row r="22" spans="3:32" x14ac:dyDescent="0.3">
      <c r="S22" s="14"/>
      <c r="T22" t="s">
        <v>180</v>
      </c>
      <c r="U22" s="7" t="str">
        <f>VLOOKUP('Meal Plan and List'!M9,'Food Options'!$A$1:$F$10,3,FALSE)</f>
        <v>Garden Salad</v>
      </c>
      <c r="V22" s="7" t="str">
        <f>VLOOKUP(U22,'Recipies '!$E$2:$R$45,2,FALSE)</f>
        <v>lettuce,Tomatoes,Carrots,Italian dressing</v>
      </c>
      <c r="W22" s="7" t="str">
        <f>VLOOKUP(U22,'Recipies '!$E$2:$R$45,3,FALSE)</f>
        <v>.5,.5,6,1</v>
      </c>
      <c r="X22" s="7" t="str">
        <f>VLOOKUP(U22,'Recipies '!$E$2:$R$45,4,FALSE)</f>
        <v>.5cup, .5oz,6pieces,1oz</v>
      </c>
      <c r="Y22" t="s">
        <v>5</v>
      </c>
      <c r="Z22" t="s">
        <v>67</v>
      </c>
      <c r="AA22">
        <f>COUNTIF(U6:U54,Y14)</f>
        <v>0</v>
      </c>
      <c r="AB22">
        <v>1</v>
      </c>
      <c r="AC22">
        <f t="shared" si="1"/>
        <v>0</v>
      </c>
      <c r="AD22">
        <v>8</v>
      </c>
      <c r="AE22" s="8">
        <f t="shared" si="2"/>
        <v>0</v>
      </c>
      <c r="AF22" s="8" t="s">
        <v>323</v>
      </c>
    </row>
    <row r="23" spans="3:32" x14ac:dyDescent="0.3">
      <c r="S23" s="14"/>
      <c r="T23" t="s">
        <v>175</v>
      </c>
      <c r="U23" s="7" t="str">
        <f>VLOOKUP('Meal Plan and List'!M10,'Food Options'!$A$1:$F$10,6,FALSE)</f>
        <v>Carrots</v>
      </c>
      <c r="V23" s="7" t="str">
        <f>VLOOKUP(U23,'Recipies '!$Q$2:$R$45,2,FALSE)</f>
        <v>Carrots</v>
      </c>
      <c r="W23" s="7">
        <f>VLOOKUP(U23,'Recipies '!$Q$2:$T$45,3,FALSE)</f>
        <v>8</v>
      </c>
      <c r="X23" s="7" t="str">
        <f>VLOOKUP(U23,'Recipies '!$Q$2:$T$45,4,FALSE)</f>
        <v>carrots</v>
      </c>
      <c r="Y23" t="s">
        <v>10</v>
      </c>
      <c r="Z23" t="s">
        <v>62</v>
      </c>
      <c r="AA23">
        <f>COUNTIF(U6:U54,Y22)</f>
        <v>1</v>
      </c>
      <c r="AB23">
        <v>2</v>
      </c>
      <c r="AC23">
        <f t="shared" si="1"/>
        <v>8</v>
      </c>
      <c r="AD23">
        <v>12</v>
      </c>
      <c r="AE23" s="8">
        <f t="shared" si="2"/>
        <v>1</v>
      </c>
      <c r="AF23" s="8" t="s">
        <v>292</v>
      </c>
    </row>
    <row r="24" spans="3:32" x14ac:dyDescent="0.3">
      <c r="S24" s="14"/>
      <c r="T24" t="s">
        <v>176</v>
      </c>
      <c r="U24" s="7" t="str">
        <f>VLOOKUP('Meal Plan and List'!M11,'Food Options'!$A$1:$F$10,4,FALSE)</f>
        <v>Hamburgers</v>
      </c>
      <c r="V24" s="7" t="str">
        <f>VLOOKUP(U24,'Recipies '!$I$1:$T$10,2,FALSE)</f>
        <v xml:space="preserve"> beef,sliced cheese,tomatoes,buns,ketchup</v>
      </c>
      <c r="W24" s="7" t="str">
        <f>VLOOKUP(U24,'Recipies '!$I$1:$T$10,3,FALSE)</f>
        <v>.25,1,.2,1,1</v>
      </c>
      <c r="X24" s="7" t="str">
        <f>VLOOKUP(U24,'Recipies '!$I$1:$T$10,4,FALSE)</f>
        <v>.25lb,1slice,.2oz,1,1oz</v>
      </c>
      <c r="Y24" t="s">
        <v>15</v>
      </c>
      <c r="Z24" t="s">
        <v>10</v>
      </c>
      <c r="AA24">
        <f>COUNTIF(U6:U54,Y23)</f>
        <v>4</v>
      </c>
      <c r="AB24">
        <v>1</v>
      </c>
      <c r="AC24">
        <f t="shared" si="1"/>
        <v>16</v>
      </c>
      <c r="AD24">
        <v>12</v>
      </c>
      <c r="AE24" s="8">
        <f t="shared" si="2"/>
        <v>2</v>
      </c>
      <c r="AF24" s="8" t="s">
        <v>293</v>
      </c>
    </row>
    <row r="25" spans="3:32" x14ac:dyDescent="0.3">
      <c r="S25" s="14"/>
      <c r="T25" t="s">
        <v>177</v>
      </c>
      <c r="U25" s="7" t="str">
        <f>VLOOKUP('Meal Plan and List'!M12,'Food Options'!$A$1:$F$10,5,FALSE)</f>
        <v>Rolls</v>
      </c>
      <c r="V25" s="7" t="str">
        <f>VLOOKUP(U25,'Recipies '!$M$1:$T$10,2,FALSE)</f>
        <v>rolls</v>
      </c>
      <c r="W25" s="7">
        <f>VLOOKUP(U25,'Recipies '!$M$1:$T$10,3,FALSE)</f>
        <v>2</v>
      </c>
      <c r="X25" s="7">
        <f>VLOOKUP(U25,'Recipies '!$M$1:$T$10,4,FALSE)</f>
        <v>2</v>
      </c>
      <c r="Y25" t="s">
        <v>26</v>
      </c>
      <c r="Z25" t="s">
        <v>98</v>
      </c>
      <c r="AA25">
        <f>COUNTIF(U6:U54,Y24)</f>
        <v>0</v>
      </c>
      <c r="AB25">
        <v>0.25</v>
      </c>
      <c r="AC25">
        <f t="shared" si="1"/>
        <v>0</v>
      </c>
      <c r="AD25">
        <v>1</v>
      </c>
      <c r="AE25" s="8">
        <f t="shared" si="2"/>
        <v>0</v>
      </c>
      <c r="AF25" s="8" t="s">
        <v>324</v>
      </c>
    </row>
    <row r="26" spans="3:32" x14ac:dyDescent="0.3">
      <c r="S26" s="14"/>
      <c r="T26" t="s">
        <v>175</v>
      </c>
      <c r="U26" s="7" t="str">
        <f>VLOOKUP('Meal Plan and List'!M13,'Food Options'!$A$1:$F$10,6,FALSE)</f>
        <v>Carrots</v>
      </c>
      <c r="V26" s="7" t="str">
        <f>VLOOKUP(U26,'Recipies '!$Q$2:$R$45,2,FALSE)</f>
        <v>Carrots</v>
      </c>
      <c r="W26" s="7">
        <f>VLOOKUP(U26,'Recipies '!$Q$2:$T$45,3,FALSE)</f>
        <v>8</v>
      </c>
      <c r="X26" s="7" t="str">
        <f>VLOOKUP(U26,'Recipies '!$Q$2:$T$45,4,FALSE)</f>
        <v>carrots</v>
      </c>
      <c r="Y26" t="s">
        <v>22</v>
      </c>
      <c r="Z26" t="s">
        <v>117</v>
      </c>
      <c r="AA26">
        <f>COUNTIF(U6:U54,Y42)</f>
        <v>1</v>
      </c>
      <c r="AB26">
        <v>6</v>
      </c>
      <c r="AC26">
        <f t="shared" si="1"/>
        <v>24</v>
      </c>
      <c r="AD26">
        <v>12</v>
      </c>
      <c r="AE26" s="8">
        <f t="shared" si="2"/>
        <v>2</v>
      </c>
      <c r="AF26" s="8" t="s">
        <v>294</v>
      </c>
    </row>
    <row r="27" spans="3:32" x14ac:dyDescent="0.3">
      <c r="S27" s="14" t="s">
        <v>181</v>
      </c>
      <c r="T27" t="s">
        <v>179</v>
      </c>
      <c r="U27" s="7" t="str">
        <f>VLOOKUP('Meal Plan and List'!N7,'Food Options'!$A$1:$F$10,2,FALSE)</f>
        <v>Blueberries</v>
      </c>
      <c r="V27" s="7" t="str">
        <f>VLOOKUP(U27,'Recipies '!$A$2:$R$43,2,FALSE)</f>
        <v xml:space="preserve"> blueberries</v>
      </c>
      <c r="W27" s="7">
        <f>VLOOKUP(U27,'Recipies '!$A$2:$R$43,3,FALSE)</f>
        <v>4</v>
      </c>
      <c r="X27" s="7" t="str">
        <f>VLOOKUP(U27,'Recipies '!$A$2:$R$43,4,FALSE)</f>
        <v>ounces</v>
      </c>
      <c r="Y27" t="s">
        <v>39</v>
      </c>
      <c r="Z27" t="s">
        <v>136</v>
      </c>
      <c r="AA27">
        <f>COUNTIF(U6:U54,Y25)</f>
        <v>0</v>
      </c>
      <c r="AB27">
        <v>1</v>
      </c>
      <c r="AC27">
        <f t="shared" si="1"/>
        <v>0</v>
      </c>
      <c r="AD27">
        <v>12</v>
      </c>
      <c r="AE27" s="8">
        <f t="shared" si="2"/>
        <v>0</v>
      </c>
      <c r="AF27" s="8" t="s">
        <v>325</v>
      </c>
    </row>
    <row r="28" spans="3:32" x14ac:dyDescent="0.3">
      <c r="S28" s="14"/>
      <c r="T28" t="s">
        <v>178</v>
      </c>
      <c r="U28" s="7" t="str">
        <f>VLOOKUP('Meal Plan and List'!N8,'Food Options'!$A$1:$F$10,2,FALSE)</f>
        <v xml:space="preserve">English Muffin </v>
      </c>
      <c r="V28" s="7" t="str">
        <f>VLOOKUP(U28,'Recipies '!$A$1:$R$44,2,FALSE)</f>
        <v>English Muffin</v>
      </c>
      <c r="W28" s="7">
        <f>VLOOKUP(U28,'Recipies '!$A$2:$R$43,3,FALSE)</f>
        <v>1</v>
      </c>
      <c r="X28" s="7" t="str">
        <f>VLOOKUP(U28,'Recipies '!$A$2:$R$43,4,FALSE)</f>
        <v xml:space="preserve"> english muffin</v>
      </c>
      <c r="Y28" t="s">
        <v>44</v>
      </c>
      <c r="Z28" t="s">
        <v>101</v>
      </c>
      <c r="AA28">
        <f>COUNTIF(U6:U54,Y47)</f>
        <v>0</v>
      </c>
      <c r="AB28">
        <v>1</v>
      </c>
      <c r="AC28">
        <f t="shared" si="1"/>
        <v>0</v>
      </c>
      <c r="AD28">
        <v>4</v>
      </c>
      <c r="AE28" s="8">
        <f t="shared" si="2"/>
        <v>0</v>
      </c>
      <c r="AF28" s="8" t="s">
        <v>295</v>
      </c>
    </row>
    <row r="29" spans="3:32" x14ac:dyDescent="0.3">
      <c r="S29" s="14"/>
      <c r="T29" t="s">
        <v>180</v>
      </c>
      <c r="U29" s="7" t="str">
        <f>VLOOKUP('Meal Plan and List'!N9,'Food Options'!$A$1:$F$10,3,FALSE)</f>
        <v>Italian Sub</v>
      </c>
      <c r="V29" s="7" t="str">
        <f>VLOOKUP(U29,'Recipies '!$E$2:$R$45,2,FALSE)</f>
        <v>Sandwich rolls,Salami,pastrami,sliced cheese,lettuce,italian dressing</v>
      </c>
      <c r="W29" s="7" t="str">
        <f>VLOOKUP(U29,'Recipies '!$E$2:$R$45,3,FALSE)</f>
        <v>1,.2,.2,1,.2,1</v>
      </c>
      <c r="X29" s="7" t="str">
        <f>VLOOKUP(U29,'Recipies '!$E$2:$R$45,4,FALSE)</f>
        <v>1,.2oz,.2oz,1slice,.2oz,1oz</v>
      </c>
      <c r="Y29" t="s">
        <v>9</v>
      </c>
      <c r="Z29" t="s">
        <v>22</v>
      </c>
      <c r="AA29">
        <f>COUNTIF(U6:U54,Y26)</f>
        <v>0</v>
      </c>
      <c r="AB29">
        <v>1</v>
      </c>
      <c r="AC29">
        <f t="shared" si="1"/>
        <v>0</v>
      </c>
      <c r="AD29">
        <v>4</v>
      </c>
      <c r="AE29" s="8">
        <f t="shared" si="2"/>
        <v>0</v>
      </c>
      <c r="AF29" s="8" t="s">
        <v>22</v>
      </c>
    </row>
    <row r="30" spans="3:32" x14ac:dyDescent="0.3">
      <c r="S30" s="14"/>
      <c r="T30" t="s">
        <v>175</v>
      </c>
      <c r="U30" s="7" t="str">
        <f>VLOOKUP('Meal Plan and List'!N10,'Food Options'!$A$1:$F$10,6,FALSE)</f>
        <v>Gold Fish</v>
      </c>
      <c r="V30" s="7" t="str">
        <f>VLOOKUP(U30,'Recipies '!$Q$2:$R$45,2,FALSE)</f>
        <v>Gold Fish</v>
      </c>
      <c r="W30" s="7">
        <f>VLOOKUP(U30,'Recipies '!$Q$2:$T$45,3,FALSE)</f>
        <v>1</v>
      </c>
      <c r="X30" s="7" t="str">
        <f>VLOOKUP(U30,'Recipies '!$Q$2:$T$45,4,FALSE)</f>
        <v>cup</v>
      </c>
      <c r="Y30" t="s">
        <v>42</v>
      </c>
      <c r="Z30" t="s">
        <v>102</v>
      </c>
      <c r="AA30">
        <f>COUNTIF(U6:U54,Y15)</f>
        <v>1</v>
      </c>
      <c r="AB30">
        <v>1</v>
      </c>
      <c r="AC30">
        <f t="shared" si="1"/>
        <v>4</v>
      </c>
      <c r="AD30">
        <v>4</v>
      </c>
      <c r="AE30" s="8">
        <f t="shared" si="2"/>
        <v>1</v>
      </c>
      <c r="AF30" s="8" t="s">
        <v>296</v>
      </c>
    </row>
    <row r="31" spans="3:32" x14ac:dyDescent="0.3">
      <c r="S31" s="14"/>
      <c r="T31" t="s">
        <v>176</v>
      </c>
      <c r="U31" s="7" t="str">
        <f>VLOOKUP('Meal Plan and List'!N11,'Food Options'!$A$1:$F$10,4,FALSE)</f>
        <v>Salmon</v>
      </c>
      <c r="V31" s="7" t="str">
        <f>VLOOKUP(U31,'Recipies '!$I$1:$T$10,2,FALSE)</f>
        <v>Salmon</v>
      </c>
      <c r="W31" s="7">
        <f>VLOOKUP(U31,'Recipies '!$I$1:$T$10,3,FALSE)</f>
        <v>0.5</v>
      </c>
      <c r="X31" s="7" t="str">
        <f>VLOOKUP(U31,'Recipies '!$I$1:$T$10,4,FALSE)</f>
        <v>.5lb</v>
      </c>
      <c r="Y31" t="s">
        <v>19</v>
      </c>
      <c r="Z31" t="s">
        <v>44</v>
      </c>
      <c r="AA31">
        <f>COUNTIF(U6:U54,Y28)</f>
        <v>1</v>
      </c>
      <c r="AB31">
        <v>1</v>
      </c>
      <c r="AC31">
        <f t="shared" si="1"/>
        <v>4</v>
      </c>
      <c r="AD31">
        <v>6</v>
      </c>
      <c r="AE31" s="8">
        <f t="shared" si="2"/>
        <v>1</v>
      </c>
      <c r="AF31" s="8" t="s">
        <v>297</v>
      </c>
    </row>
    <row r="32" spans="3:32" x14ac:dyDescent="0.3">
      <c r="S32" s="14"/>
      <c r="T32" t="s">
        <v>177</v>
      </c>
      <c r="U32" s="7" t="str">
        <f>VLOOKUP('Meal Plan and List'!N12,'Food Options'!$A$1:$F$10,5,FALSE)</f>
        <v>Rice</v>
      </c>
      <c r="V32" s="7" t="str">
        <f>VLOOKUP(U32,'Recipies '!$M$1:$T$10,2,FALSE)</f>
        <v>rice</v>
      </c>
      <c r="W32" s="7">
        <f>VLOOKUP(U32,'Recipies '!$M$1:$T$10,3,FALSE)</f>
        <v>1</v>
      </c>
      <c r="X32" s="7" t="str">
        <f>VLOOKUP(U32,'Recipies '!$M$1:$T$10,4,FALSE)</f>
        <v>cup</v>
      </c>
      <c r="Y32" t="s">
        <v>114</v>
      </c>
      <c r="Z32" t="s">
        <v>143</v>
      </c>
      <c r="AA32">
        <f>COUNTIF(U6:U54,Y29)</f>
        <v>0</v>
      </c>
      <c r="AB32">
        <v>1</v>
      </c>
      <c r="AC32">
        <f t="shared" si="1"/>
        <v>0</v>
      </c>
      <c r="AD32">
        <v>6</v>
      </c>
      <c r="AE32" s="8">
        <f t="shared" si="2"/>
        <v>0</v>
      </c>
      <c r="AF32" s="8" t="s">
        <v>298</v>
      </c>
    </row>
    <row r="33" spans="19:32" x14ac:dyDescent="0.3">
      <c r="S33" s="14"/>
      <c r="T33" t="s">
        <v>175</v>
      </c>
      <c r="U33" s="7" t="str">
        <f>VLOOKUP('Meal Plan and List'!N13,'Food Options'!$A$1:$F$10,6,FALSE)</f>
        <v>Carrots</v>
      </c>
      <c r="V33" s="7" t="str">
        <f>VLOOKUP(U33,'Recipies '!$Q$2:$R$45,2,FALSE)</f>
        <v>Carrots</v>
      </c>
      <c r="W33" s="7">
        <f>VLOOKUP(U33,'Recipies '!$Q$2:$T$45,3,FALSE)</f>
        <v>8</v>
      </c>
      <c r="X33" s="7" t="str">
        <f>VLOOKUP(U33,'Recipies '!$Q$2:$T$45,4,FALSE)</f>
        <v>carrots</v>
      </c>
      <c r="Y33" t="s">
        <v>37</v>
      </c>
      <c r="Z33" t="s">
        <v>126</v>
      </c>
      <c r="AA33">
        <f>COUNTIF(U6:U54,Y30)</f>
        <v>0</v>
      </c>
      <c r="AB33">
        <v>1</v>
      </c>
      <c r="AC33">
        <f t="shared" si="1"/>
        <v>0</v>
      </c>
      <c r="AD33">
        <v>8</v>
      </c>
      <c r="AE33" s="8">
        <f t="shared" si="2"/>
        <v>0</v>
      </c>
      <c r="AF33" s="8" t="s">
        <v>326</v>
      </c>
    </row>
    <row r="34" spans="19:32" x14ac:dyDescent="0.3">
      <c r="S34" s="14" t="s">
        <v>182</v>
      </c>
      <c r="T34" t="s">
        <v>179</v>
      </c>
      <c r="U34" s="7" t="str">
        <f>VLOOKUP('Meal Plan and List'!O7,'Food Options'!$A$1:$F$10,2,FALSE)</f>
        <v>Blueberries</v>
      </c>
      <c r="V34" s="7" t="str">
        <f>VLOOKUP(U34,'Recipies '!$A$2:$R$43,2,FALSE)</f>
        <v xml:space="preserve"> blueberries</v>
      </c>
      <c r="W34" s="7">
        <f>VLOOKUP(U34,'Recipies '!$A$2:$R$43,3,FALSE)</f>
        <v>4</v>
      </c>
      <c r="X34" s="7" t="str">
        <f>VLOOKUP(U34,'Recipies '!$A$2:$R$43,4,FALSE)</f>
        <v>ounces</v>
      </c>
      <c r="Y34" t="s">
        <v>14</v>
      </c>
      <c r="Z34" t="s">
        <v>104</v>
      </c>
      <c r="AA34" cm="1">
        <f t="array" ref="AA34">SUM(COUNTIF(U6:U54,{"*Hamburgers*";"*Tacos*"}))</f>
        <v>1</v>
      </c>
      <c r="AB34">
        <v>0.25</v>
      </c>
      <c r="AC34">
        <f t="shared" si="1"/>
        <v>1</v>
      </c>
      <c r="AD34">
        <v>1</v>
      </c>
      <c r="AE34" s="8">
        <f t="shared" si="2"/>
        <v>1</v>
      </c>
      <c r="AF34" s="8" t="s">
        <v>299</v>
      </c>
    </row>
    <row r="35" spans="19:32" x14ac:dyDescent="0.3">
      <c r="S35" s="14"/>
      <c r="T35" t="s">
        <v>178</v>
      </c>
      <c r="U35" s="7" t="str">
        <f>VLOOKUP('Meal Plan and List'!O8,'Food Options'!$A$1:$F$10,2,FALSE)</f>
        <v xml:space="preserve">English Muffin </v>
      </c>
      <c r="V35" s="7" t="str">
        <f>VLOOKUP(U35,'Recipies '!$A$1:$R$44,2,FALSE)</f>
        <v>English Muffin</v>
      </c>
      <c r="W35" s="7">
        <f>VLOOKUP(U35,'Recipies '!$A$2:$R$43,3,FALSE)</f>
        <v>1</v>
      </c>
      <c r="X35" s="7" t="str">
        <f>VLOOKUP(U35,'Recipies '!$A$2:$R$43,4,FALSE)</f>
        <v xml:space="preserve"> english muffin</v>
      </c>
      <c r="Y35" t="s">
        <v>72</v>
      </c>
      <c r="Z35" t="s">
        <v>106</v>
      </c>
      <c r="AA35">
        <f>COUNTIF(U6:U54,Z35)</f>
        <v>0</v>
      </c>
      <c r="AB35">
        <v>1</v>
      </c>
      <c r="AC35">
        <f t="shared" si="1"/>
        <v>0</v>
      </c>
      <c r="AD35">
        <v>8</v>
      </c>
      <c r="AE35" s="8">
        <f t="shared" si="2"/>
        <v>0</v>
      </c>
      <c r="AF35" s="8" t="s">
        <v>327</v>
      </c>
    </row>
    <row r="36" spans="19:32" x14ac:dyDescent="0.3">
      <c r="S36" s="14"/>
      <c r="T36" t="s">
        <v>180</v>
      </c>
      <c r="U36" s="7" t="str">
        <f>VLOOKUP('Meal Plan and List'!O9,'Food Options'!$A$1:$F$10,3,FALSE)</f>
        <v>Chicken Wrap</v>
      </c>
      <c r="V36" s="7" t="str">
        <f>VLOOKUP(U36,'Recipies '!$E$2:$R$45,2,FALSE)</f>
        <v>Tortillas ,Chicken,sliced, cheese,lettuce</v>
      </c>
      <c r="W36" s="7" t="str">
        <f>VLOOKUP(U36,'Recipies '!$E$2:$R$45,3,FALSE)</f>
        <v xml:space="preserve">1, .25, 1, .25 </v>
      </c>
      <c r="X36" s="7" t="str">
        <f>VLOOKUP(U36,'Recipies '!$E$2:$R$45,4,FALSE)</f>
        <v>1, .25lb,1slice, .25cup</v>
      </c>
      <c r="Y36" t="s">
        <v>7</v>
      </c>
      <c r="Z36" t="s">
        <v>118</v>
      </c>
      <c r="AA36" cm="1">
        <f t="array" ref="AA36">SUM(COUNTIF(U6:U54,{"*Roasted Potatoes*";"*Roasted Veggies*"}))</f>
        <v>4</v>
      </c>
      <c r="AB36">
        <v>1</v>
      </c>
      <c r="AC36">
        <f t="shared" si="1"/>
        <v>16</v>
      </c>
      <c r="AD36">
        <v>6</v>
      </c>
      <c r="AE36" s="8">
        <f t="shared" si="2"/>
        <v>3</v>
      </c>
      <c r="AF36" s="8" t="s">
        <v>300</v>
      </c>
    </row>
    <row r="37" spans="19:32" x14ac:dyDescent="0.3">
      <c r="S37" s="14"/>
      <c r="T37" t="s">
        <v>175</v>
      </c>
      <c r="U37" s="7" t="str">
        <f>VLOOKUP('Meal Plan and List'!O10,'Food Options'!$A$1:$F$10,6,FALSE)</f>
        <v>Chocolate Bar</v>
      </c>
      <c r="V37" s="7" t="str">
        <f>VLOOKUP(U37,'Recipies '!$Q$2:$R$45,2,FALSE)</f>
        <v>Chocolate Bar</v>
      </c>
      <c r="W37" s="7">
        <f>VLOOKUP(U37,'Recipies '!$Q$2:$T$45,3,FALSE)</f>
        <v>1</v>
      </c>
      <c r="X37" s="7" t="str">
        <f>VLOOKUP(U37,'Recipies '!$Q$2:$T$45,4,FALSE)</f>
        <v>bar</v>
      </c>
      <c r="Y37" t="s">
        <v>28</v>
      </c>
      <c r="Z37" t="s">
        <v>130</v>
      </c>
      <c r="AA37">
        <f>COUNTIF(U6:U54,Y32)</f>
        <v>0</v>
      </c>
      <c r="AB37">
        <v>1</v>
      </c>
      <c r="AC37">
        <f t="shared" si="1"/>
        <v>0</v>
      </c>
      <c r="AD37">
        <v>12</v>
      </c>
      <c r="AE37" s="8">
        <f t="shared" si="2"/>
        <v>0</v>
      </c>
      <c r="AF37" s="8" t="s">
        <v>328</v>
      </c>
    </row>
    <row r="38" spans="19:32" x14ac:dyDescent="0.3">
      <c r="S38" s="14"/>
      <c r="T38" t="s">
        <v>176</v>
      </c>
      <c r="U38" s="7" t="str">
        <f>VLOOKUP('Meal Plan and List'!O11,'Food Options'!$A$1:$F$10,4,FALSE)</f>
        <v>Salmon</v>
      </c>
      <c r="V38" s="7" t="str">
        <f>VLOOKUP(U38,'Recipies '!$I$1:$T$10,2,FALSE)</f>
        <v>Salmon</v>
      </c>
      <c r="W38" s="7">
        <f>VLOOKUP(U38,'Recipies '!$I$1:$T$10,3,FALSE)</f>
        <v>0.5</v>
      </c>
      <c r="X38" s="7" t="str">
        <f>VLOOKUP(U38,'Recipies '!$I$1:$T$10,4,FALSE)</f>
        <v>.5lb</v>
      </c>
      <c r="Y38" t="s">
        <v>33</v>
      </c>
      <c r="Z38" t="s">
        <v>129</v>
      </c>
      <c r="AA38">
        <f>COUNTIF(U7:U55,Y32)</f>
        <v>0</v>
      </c>
      <c r="AB38">
        <v>1</v>
      </c>
      <c r="AC38">
        <f t="shared" ref="AC38:AC69" si="3">AA38*AB38*$B$1</f>
        <v>0</v>
      </c>
      <c r="AD38">
        <v>12</v>
      </c>
      <c r="AE38" s="8">
        <f t="shared" si="2"/>
        <v>0</v>
      </c>
      <c r="AF38" s="8" t="s">
        <v>329</v>
      </c>
    </row>
    <row r="39" spans="19:32" x14ac:dyDescent="0.3">
      <c r="S39" s="14"/>
      <c r="T39" t="s">
        <v>177</v>
      </c>
      <c r="U39" s="7" t="str">
        <f>VLOOKUP('Meal Plan and List'!O12,'Food Options'!$A$1:$F$10,5,FALSE)</f>
        <v>Roasted Veggies</v>
      </c>
      <c r="V39" s="7" t="str">
        <f>VLOOKUP(U39,'Recipies '!$M$1:$T$10,2,FALSE)</f>
        <v>zucchini, potatoes,mushrooms, herbs</v>
      </c>
      <c r="W39" s="7" t="str">
        <f>VLOOKUP(U39,'Recipies '!$M$1:$T$10,3,FALSE)</f>
        <v>.25,.25,2,1</v>
      </c>
      <c r="X39" s="7" t="str">
        <f>VLOOKUP(U39,'Recipies '!$M$1:$T$10,4,FALSE)</f>
        <v>.25cup,.25cup,2oz,1oz</v>
      </c>
      <c r="Y39" t="s">
        <v>13</v>
      </c>
      <c r="Z39" t="s">
        <v>138</v>
      </c>
      <c r="AA39" cm="1">
        <f t="array" ref="AA39">SUM(COUNTIF(U29:U77,{"*Garden Salad*";"*Italian Sub*"}))</f>
        <v>1</v>
      </c>
      <c r="AB39">
        <v>1</v>
      </c>
      <c r="AC39">
        <f t="shared" si="3"/>
        <v>4</v>
      </c>
      <c r="AD39">
        <v>8</v>
      </c>
      <c r="AE39" s="8">
        <f t="shared" si="2"/>
        <v>1</v>
      </c>
      <c r="AF39" s="8" t="s">
        <v>301</v>
      </c>
    </row>
    <row r="40" spans="19:32" x14ac:dyDescent="0.3">
      <c r="S40" s="14"/>
      <c r="T40" t="s">
        <v>175</v>
      </c>
      <c r="U40" s="7" t="str">
        <f>VLOOKUP('Meal Plan and List'!O13,'Food Options'!$A$1:$F$10,6,FALSE)</f>
        <v xml:space="preserve">Pretzels </v>
      </c>
      <c r="V40" s="7" t="str">
        <f>VLOOKUP(U40,'Recipies '!$Q$2:$R$45,2,FALSE)</f>
        <v xml:space="preserve">Pretzels </v>
      </c>
      <c r="W40" s="7">
        <f>VLOOKUP(U40,'Recipies '!$Q$2:$T$45,3,FALSE)</f>
        <v>1</v>
      </c>
      <c r="X40" s="7" t="str">
        <f>VLOOKUP(U40,'Recipies '!$Q$2:$T$45,4,FALSE)</f>
        <v>cup</v>
      </c>
      <c r="Y40" t="s">
        <v>32</v>
      </c>
      <c r="Z40" t="s">
        <v>107</v>
      </c>
      <c r="AA40">
        <f>COUNTIF(U6:U54,Y32)</f>
        <v>0</v>
      </c>
      <c r="AB40">
        <v>1</v>
      </c>
      <c r="AC40">
        <f t="shared" si="3"/>
        <v>0</v>
      </c>
      <c r="AD40">
        <v>24</v>
      </c>
      <c r="AE40" s="8">
        <f t="shared" si="2"/>
        <v>0</v>
      </c>
      <c r="AF40" s="8" t="s">
        <v>330</v>
      </c>
    </row>
    <row r="41" spans="19:32" x14ac:dyDescent="0.3">
      <c r="S41" s="14" t="s">
        <v>183</v>
      </c>
      <c r="T41" t="s">
        <v>179</v>
      </c>
      <c r="U41" s="7" t="str">
        <f>VLOOKUP('Meal Plan and List'!P7,'Food Options'!$A$1:$F$10,2,FALSE)</f>
        <v xml:space="preserve">Bagel </v>
      </c>
      <c r="V41" s="7" t="str">
        <f>VLOOKUP(U41,'Recipies '!$A$2:$R$43,2,FALSE)</f>
        <v>Bagel</v>
      </c>
      <c r="W41" s="7">
        <f>VLOOKUP(U41,'Recipies '!$A$2:$R$43,3,FALSE)</f>
        <v>1</v>
      </c>
      <c r="X41" s="7" t="str">
        <f>VLOOKUP(U41,'Recipies '!$A$2:$R$43,4,FALSE)</f>
        <v>bagel</v>
      </c>
      <c r="Y41" t="s">
        <v>23</v>
      </c>
      <c r="Z41" t="s">
        <v>82</v>
      </c>
      <c r="AA41" cm="1">
        <f t="array" ref="AA41">SUM(COUNTIF($U$6:$U$54,{"*Garden Salad*";"*Italian Sub*";"Tacos";"Chicken Wrap";"Side Salad"}))</f>
        <v>6</v>
      </c>
      <c r="AB41">
        <v>0.25</v>
      </c>
      <c r="AC41">
        <f t="shared" si="3"/>
        <v>6</v>
      </c>
      <c r="AD41">
        <v>1</v>
      </c>
      <c r="AE41" s="8">
        <f t="shared" si="2"/>
        <v>6</v>
      </c>
      <c r="AF41" s="8" t="s">
        <v>302</v>
      </c>
    </row>
    <row r="42" spans="19:32" x14ac:dyDescent="0.3">
      <c r="S42" s="14"/>
      <c r="T42" t="s">
        <v>178</v>
      </c>
      <c r="U42" s="7" t="str">
        <f>VLOOKUP('Meal Plan and List'!P8,'Food Options'!$A$1:$F$10,2,FALSE)</f>
        <v>Toast</v>
      </c>
      <c r="V42" s="7" t="str">
        <f>VLOOKUP(U42,'Recipies '!$A$1:$R$44,2,FALSE)</f>
        <v>sliced bread</v>
      </c>
      <c r="W42" s="7">
        <f>VLOOKUP(U42,'Recipies '!$A$2:$R$43,3,FALSE)</f>
        <v>2</v>
      </c>
      <c r="X42" s="7" t="str">
        <f>VLOOKUP(U42,'Recipies '!$A$2:$R$43,4,FALSE)</f>
        <v>slices</v>
      </c>
      <c r="Y42" t="s">
        <v>24</v>
      </c>
      <c r="Z42" t="s">
        <v>88</v>
      </c>
      <c r="AA42">
        <f>COUNTIF(U7:U56,Y16)</f>
        <v>1</v>
      </c>
      <c r="AB42">
        <v>0.25</v>
      </c>
      <c r="AC42">
        <f t="shared" si="3"/>
        <v>1</v>
      </c>
      <c r="AD42">
        <v>8</v>
      </c>
      <c r="AE42" s="8">
        <f t="shared" si="2"/>
        <v>1</v>
      </c>
      <c r="AF42" s="8" t="s">
        <v>303</v>
      </c>
    </row>
    <row r="43" spans="19:32" x14ac:dyDescent="0.3">
      <c r="S43" s="14"/>
      <c r="T43" t="s">
        <v>180</v>
      </c>
      <c r="U43" s="7" t="str">
        <f>VLOOKUP('Meal Plan and List'!P9,'Food Options'!$A$1:$F$10,3,FALSE)</f>
        <v>Chicken Wrap</v>
      </c>
      <c r="V43" s="7" t="str">
        <f>VLOOKUP(U43,'Recipies '!$E$2:$R$45,2,FALSE)</f>
        <v>Tortillas ,Chicken,sliced, cheese,lettuce</v>
      </c>
      <c r="W43" s="7" t="str">
        <f>VLOOKUP(U43,'Recipies '!$E$2:$R$45,3,FALSE)</f>
        <v xml:space="preserve">1, .25, 1, .25 </v>
      </c>
      <c r="X43" s="7" t="str">
        <f>VLOOKUP(U43,'Recipies '!$E$2:$R$45,4,FALSE)</f>
        <v>1, .25lb,1slice, .25cup</v>
      </c>
      <c r="Y43" t="s">
        <v>40</v>
      </c>
      <c r="Z43" t="s">
        <v>72</v>
      </c>
      <c r="AA43">
        <f>COUNTIF($U$7:$U$54,Y35)</f>
        <v>0</v>
      </c>
      <c r="AB43">
        <v>1</v>
      </c>
      <c r="AC43">
        <f t="shared" si="3"/>
        <v>0</v>
      </c>
      <c r="AD43">
        <v>4</v>
      </c>
      <c r="AE43" s="8">
        <f t="shared" si="2"/>
        <v>0</v>
      </c>
      <c r="AF43" s="8" t="s">
        <v>331</v>
      </c>
    </row>
    <row r="44" spans="19:32" x14ac:dyDescent="0.3">
      <c r="S44" s="14"/>
      <c r="T44" t="s">
        <v>175</v>
      </c>
      <c r="U44" s="7" t="str">
        <f>VLOOKUP('Meal Plan and List'!P10,'Food Options'!$A$1:$F$10,6,FALSE)</f>
        <v xml:space="preserve">Oreos </v>
      </c>
      <c r="V44" s="7" t="str">
        <f>VLOOKUP(U44,'Recipies '!$Q$2:$R$45,2,FALSE)</f>
        <v xml:space="preserve">Oreos </v>
      </c>
      <c r="W44" s="7">
        <f>VLOOKUP(U44,'Recipies '!$Q$2:$T$45,3,FALSE)</f>
        <v>1</v>
      </c>
      <c r="X44" s="7" t="str">
        <f>VLOOKUP(U44,'Recipies '!$Q$2:$T$45,4,FALSE)</f>
        <v>pack</v>
      </c>
      <c r="Y44" t="s">
        <v>27</v>
      </c>
      <c r="Z44" t="s">
        <v>133</v>
      </c>
      <c r="AA44">
        <f>COUNTIF($U$7:$U$54,Y43)</f>
        <v>3</v>
      </c>
      <c r="AB44">
        <v>2</v>
      </c>
      <c r="AC44">
        <f t="shared" si="3"/>
        <v>24</v>
      </c>
      <c r="AD44">
        <v>8</v>
      </c>
      <c r="AE44" s="8">
        <f t="shared" si="2"/>
        <v>3</v>
      </c>
      <c r="AF44" s="8" t="s">
        <v>304</v>
      </c>
    </row>
    <row r="45" spans="19:32" x14ac:dyDescent="0.3">
      <c r="S45" s="14"/>
      <c r="T45" t="s">
        <v>176</v>
      </c>
      <c r="U45" s="7" t="str">
        <f>VLOOKUP('Meal Plan and List'!P11,'Food Options'!$A$1:$F$10,4,FALSE)</f>
        <v>Baked Chicken</v>
      </c>
      <c r="V45" s="7" t="str">
        <f>VLOOKUP(U45,'Recipies '!$I$1:$T$10,2,FALSE)</f>
        <v>chicken, seasoning</v>
      </c>
      <c r="W45" s="7" t="str">
        <f>VLOOKUP(U45,'Recipies '!$I$1:$T$10,3,FALSE)</f>
        <v>.25,1</v>
      </c>
      <c r="X45" s="7" t="str">
        <f>VLOOKUP(U45,'Recipies '!$I$1:$T$10,4,FALSE)</f>
        <v>.25lb,1oz</v>
      </c>
      <c r="Y45" t="s">
        <v>18</v>
      </c>
      <c r="Z45" t="s">
        <v>99</v>
      </c>
      <c r="AA45">
        <f>COUNTIF($U$7:$U$54,Y48)</f>
        <v>0</v>
      </c>
      <c r="AB45">
        <v>1</v>
      </c>
      <c r="AC45">
        <f t="shared" si="3"/>
        <v>0</v>
      </c>
      <c r="AD45">
        <v>4</v>
      </c>
      <c r="AE45" s="8">
        <f t="shared" si="2"/>
        <v>0</v>
      </c>
      <c r="AF45" s="8" t="s">
        <v>305</v>
      </c>
    </row>
    <row r="46" spans="19:32" x14ac:dyDescent="0.3">
      <c r="S46" s="14"/>
      <c r="T46" t="s">
        <v>177</v>
      </c>
      <c r="U46" s="7" t="str">
        <f>VLOOKUP('Meal Plan and List'!P12,'Food Options'!$A$1:$F$10,5,FALSE)</f>
        <v>Asparagus</v>
      </c>
      <c r="V46" s="7" t="str">
        <f>VLOOKUP(U46,'Recipies '!$M$1:$T$10,2,FALSE)</f>
        <v>Asparagus</v>
      </c>
      <c r="W46" s="7">
        <f>VLOOKUP(U46,'Recipies '!$M$1:$T$10,3,FALSE)</f>
        <v>4</v>
      </c>
      <c r="X46" s="7" t="str">
        <f>VLOOKUP(U46,'Recipies '!$M$1:$T$10,4,FALSE)</f>
        <v>staulks</v>
      </c>
      <c r="Y46" t="s">
        <v>41</v>
      </c>
      <c r="Z46" t="s">
        <v>64</v>
      </c>
      <c r="AA46">
        <f>COUNTIF($U$7:$U$54,Y36)</f>
        <v>1</v>
      </c>
      <c r="AB46">
        <v>1</v>
      </c>
      <c r="AC46">
        <f t="shared" si="3"/>
        <v>4</v>
      </c>
      <c r="AD46">
        <v>12</v>
      </c>
      <c r="AE46" s="8">
        <f t="shared" si="2"/>
        <v>1</v>
      </c>
      <c r="AF46" s="8" t="s">
        <v>306</v>
      </c>
    </row>
    <row r="47" spans="19:32" x14ac:dyDescent="0.3">
      <c r="S47" s="14"/>
      <c r="T47" t="s">
        <v>175</v>
      </c>
      <c r="U47" s="7" t="str">
        <f>VLOOKUP('Meal Plan and List'!P13,'Food Options'!$A$1:$F$10,6,FALSE)</f>
        <v>Crackers and Cheese</v>
      </c>
      <c r="V47" s="7" t="str">
        <f>VLOOKUP(U47,'Recipies '!$Q$2:$R$45,2,FALSE)</f>
        <v>Crackers, cheese cubes</v>
      </c>
      <c r="W47" s="7" t="str">
        <f>VLOOKUP(U47,'Recipies '!$Q$2:$T$45,3,FALSE)</f>
        <v>15,10</v>
      </c>
      <c r="X47" s="7" t="str">
        <f>VLOOKUP(U47,'Recipies '!$Q$2:$T$45,4,FALSE)</f>
        <v>15crackers,10cubes</v>
      </c>
      <c r="Y47" t="s">
        <v>16</v>
      </c>
      <c r="Z47" t="s">
        <v>131</v>
      </c>
      <c r="AA47">
        <f>COUNTIF($U$7:$U$54,Y30)</f>
        <v>0</v>
      </c>
      <c r="AB47">
        <v>1</v>
      </c>
      <c r="AC47">
        <f t="shared" si="3"/>
        <v>0</v>
      </c>
      <c r="AD47">
        <v>7</v>
      </c>
      <c r="AE47" s="8">
        <f t="shared" si="2"/>
        <v>0</v>
      </c>
      <c r="AF47" s="8" t="s">
        <v>332</v>
      </c>
    </row>
    <row r="48" spans="19:32" x14ac:dyDescent="0.3">
      <c r="S48" s="14" t="s">
        <v>184</v>
      </c>
      <c r="T48" t="s">
        <v>179</v>
      </c>
      <c r="U48" s="7" t="str">
        <f>VLOOKUP('Meal Plan and List'!Q7,'Food Options'!$A$1:$F$10,2,FALSE)</f>
        <v>Oatmeal</v>
      </c>
      <c r="V48" s="7" t="str">
        <f>VLOOKUP(U48,'Recipies '!$A$2:$R$43,2,FALSE)</f>
        <v>oatmeal packet</v>
      </c>
      <c r="W48" s="7">
        <f>VLOOKUP(U48,'Recipies '!$A$2:$R$43,3,FALSE)</f>
        <v>1</v>
      </c>
      <c r="X48" s="7" t="str">
        <f>VLOOKUP(U48,'Recipies '!$A$2:$R$43,4,FALSE)</f>
        <v>1pack</v>
      </c>
      <c r="Y48" t="s">
        <v>20</v>
      </c>
      <c r="Z48" t="s">
        <v>90</v>
      </c>
      <c r="AA48" cm="1">
        <f t="array" ref="AA48">SUM(COUNTIF($U$6:$U$54,{"Fajitas";"Chicken Salad"}))</f>
        <v>1</v>
      </c>
      <c r="AB48">
        <v>0.25</v>
      </c>
      <c r="AC48">
        <f t="shared" si="3"/>
        <v>1</v>
      </c>
      <c r="AD48">
        <v>1</v>
      </c>
      <c r="AE48" s="8">
        <f t="shared" si="2"/>
        <v>1</v>
      </c>
      <c r="AF48" s="8" t="s">
        <v>90</v>
      </c>
    </row>
    <row r="49" spans="19:32" x14ac:dyDescent="0.3">
      <c r="S49" s="14"/>
      <c r="T49" t="s">
        <v>178</v>
      </c>
      <c r="U49" s="7" t="str">
        <f>VLOOKUP('Meal Plan and List'!Q8,'Food Options'!$A$1:$F$10,2,FALSE)</f>
        <v>Blueberries</v>
      </c>
      <c r="V49" s="7" t="str">
        <f>VLOOKUP(U49,'Recipies '!$A$1:$R$44,2,FALSE)</f>
        <v xml:space="preserve"> blueberries</v>
      </c>
      <c r="W49" s="7">
        <f>VLOOKUP(U49,'Recipies '!$A$2:$R$43,3,FALSE)</f>
        <v>4</v>
      </c>
      <c r="X49" s="7" t="str">
        <f>VLOOKUP(U49,'Recipies '!$A$2:$R$43,4,FALSE)</f>
        <v>ounces</v>
      </c>
      <c r="Y49" t="s">
        <v>6</v>
      </c>
      <c r="Z49" t="s">
        <v>28</v>
      </c>
      <c r="AA49">
        <f>COUNTIF($U$7:$U$54,Y37)</f>
        <v>0</v>
      </c>
      <c r="AB49">
        <v>1</v>
      </c>
      <c r="AC49">
        <f t="shared" si="3"/>
        <v>0</v>
      </c>
      <c r="AD49">
        <v>1</v>
      </c>
      <c r="AE49" s="8">
        <f t="shared" si="2"/>
        <v>0</v>
      </c>
      <c r="AF49" s="8" t="s">
        <v>333</v>
      </c>
    </row>
    <row r="50" spans="19:32" x14ac:dyDescent="0.3">
      <c r="S50" s="14"/>
      <c r="T50" t="s">
        <v>180</v>
      </c>
      <c r="U50" s="7" t="str">
        <f>VLOOKUP('Meal Plan and List'!Q9,'Food Options'!$A$1:$F$10,3,FALSE)</f>
        <v>Chicken Salad</v>
      </c>
      <c r="V50" s="7" t="str">
        <f>VLOOKUP(U50,'Recipies '!$E$2:$R$45,2,FALSE)</f>
        <v>Chicken, Mayo, Celery, Onions</v>
      </c>
      <c r="W50" s="7" t="str">
        <f>VLOOKUP(U50,'Recipies '!$E$2:$R$45,3,FALSE)</f>
        <v>1, .25, 2, .1</v>
      </c>
      <c r="X50" s="7" t="str">
        <f>VLOOKUP(U50,'Recipies '!$E$2:$R$45,4,FALSE)</f>
        <v>1lb, .25oz, 2stauks, .1oz</v>
      </c>
      <c r="Y50" t="s">
        <v>12</v>
      </c>
      <c r="Z50" t="s">
        <v>33</v>
      </c>
      <c r="AA50">
        <f>COUNTIF($U$7:$U$54,Y38)</f>
        <v>1</v>
      </c>
      <c r="AB50">
        <v>4</v>
      </c>
      <c r="AC50">
        <f t="shared" si="3"/>
        <v>16</v>
      </c>
      <c r="AD50">
        <v>40</v>
      </c>
      <c r="AE50" s="8">
        <f t="shared" si="2"/>
        <v>1</v>
      </c>
      <c r="AF50" s="8" t="s">
        <v>307</v>
      </c>
    </row>
    <row r="51" spans="19:32" x14ac:dyDescent="0.3">
      <c r="S51" s="14"/>
      <c r="T51" t="s">
        <v>175</v>
      </c>
      <c r="U51" s="7" t="str">
        <f>VLOOKUP('Meal Plan and List'!Q10,'Food Options'!$A$1:$F$10,6,FALSE)</f>
        <v xml:space="preserve">Pretzels </v>
      </c>
      <c r="V51" s="7" t="str">
        <f>VLOOKUP(U51,'Recipies '!$Q$2:$R$45,2,FALSE)</f>
        <v xml:space="preserve">Pretzels </v>
      </c>
      <c r="W51" s="7">
        <f>VLOOKUP(U51,'Recipies '!$Q$2:$T$45,3,FALSE)</f>
        <v>1</v>
      </c>
      <c r="X51" s="7" t="str">
        <f>VLOOKUP(U51,'Recipies '!$Q$2:$T$45,4,FALSE)</f>
        <v>cup</v>
      </c>
      <c r="Y51" s="7"/>
      <c r="Z51" t="s">
        <v>66</v>
      </c>
      <c r="AA51">
        <f>COUNTIF($U$7:$U$54,Y10)</f>
        <v>5</v>
      </c>
      <c r="AB51">
        <v>4</v>
      </c>
      <c r="AC51">
        <f t="shared" si="3"/>
        <v>80</v>
      </c>
      <c r="AD51">
        <v>12</v>
      </c>
      <c r="AE51" s="8">
        <f t="shared" si="2"/>
        <v>7</v>
      </c>
      <c r="AF51" s="8" t="s">
        <v>308</v>
      </c>
    </row>
    <row r="52" spans="19:32" x14ac:dyDescent="0.3">
      <c r="S52" s="14"/>
      <c r="T52" t="s">
        <v>176</v>
      </c>
      <c r="U52" s="7" t="str">
        <f>VLOOKUP('Meal Plan and List'!Q11,'Food Options'!$A$1:$F$10,4,FALSE)</f>
        <v>Chicken Fried Rice</v>
      </c>
      <c r="V52" s="7" t="str">
        <f>VLOOKUP(U52,'Recipies '!$I$1:$T$10,2,FALSE)</f>
        <v>chicken,rice sesami oil, frozen veggies, soy sauce</v>
      </c>
      <c r="W52" s="7" t="str">
        <f>VLOOKUP(U52,'Recipies '!$I$1:$T$10,3,FALSE)</f>
        <v>1,1,1,.25,1</v>
      </c>
      <c r="X52" s="7" t="str">
        <f>VLOOKUP(U52,'Recipies '!$I$1:$T$10,4,FALSE)</f>
        <v>1lb,1cup,1cup,.25cup,1cup</v>
      </c>
      <c r="Y52" s="7"/>
      <c r="Z52" t="s">
        <v>80</v>
      </c>
      <c r="AA52">
        <f>COUNTIF($U$7:$U$54,Y39)</f>
        <v>0</v>
      </c>
      <c r="AB52">
        <v>2</v>
      </c>
      <c r="AC52">
        <f t="shared" si="3"/>
        <v>0</v>
      </c>
      <c r="AD52">
        <v>8</v>
      </c>
      <c r="AE52" s="8">
        <f t="shared" si="2"/>
        <v>0</v>
      </c>
      <c r="AF52" s="8" t="s">
        <v>334</v>
      </c>
    </row>
    <row r="53" spans="19:32" x14ac:dyDescent="0.3">
      <c r="S53" s="14"/>
      <c r="T53" t="s">
        <v>177</v>
      </c>
      <c r="U53" s="7" t="str">
        <f>VLOOKUP('Meal Plan and List'!Q12,'Food Options'!$A$1:$F$10,5,FALSE)</f>
        <v>Roasted Veggies</v>
      </c>
      <c r="V53" s="7" t="str">
        <f>VLOOKUP(U53,'Recipies '!$M$1:$T$10,2,FALSE)</f>
        <v>zucchini, potatoes,mushrooms, herbs</v>
      </c>
      <c r="W53" s="7" t="str">
        <f>VLOOKUP(U53,'Recipies '!$M$1:$T$10,3,FALSE)</f>
        <v>.25,.25,2,1</v>
      </c>
      <c r="X53" s="7" t="str">
        <f>VLOOKUP(U53,'Recipies '!$M$1:$T$10,4,FALSE)</f>
        <v>.25cup,.25cup,2oz,1oz</v>
      </c>
      <c r="Y53" s="7"/>
      <c r="Z53" t="s">
        <v>79</v>
      </c>
      <c r="AA53">
        <f>COUNTIF($U$7:$U$54,Y39)</f>
        <v>0</v>
      </c>
      <c r="AB53">
        <v>4</v>
      </c>
      <c r="AC53">
        <f t="shared" si="3"/>
        <v>0</v>
      </c>
      <c r="AD53">
        <v>12</v>
      </c>
      <c r="AE53" s="8">
        <f t="shared" si="2"/>
        <v>0</v>
      </c>
      <c r="AF53" s="8" t="s">
        <v>335</v>
      </c>
    </row>
    <row r="54" spans="19:32" x14ac:dyDescent="0.3">
      <c r="S54" s="14"/>
      <c r="T54" t="s">
        <v>175</v>
      </c>
      <c r="U54" s="7" t="str">
        <f>VLOOKUP('Meal Plan and List'!Q13,'Food Options'!$A$1:$F$10,6,FALSE)</f>
        <v>Carrots</v>
      </c>
      <c r="V54" s="7" t="str">
        <f>VLOOKUP(U54,'Recipies '!$Q$2:$R$45,2,FALSE)</f>
        <v>Carrots</v>
      </c>
      <c r="W54" s="7">
        <f>VLOOKUP(U54,'Recipies '!$Q$2:$T$45,3,FALSE)</f>
        <v>8</v>
      </c>
      <c r="X54" s="7" t="str">
        <f>VLOOKUP(U54,'Recipies '!$Q$2:$T$45,4,FALSE)</f>
        <v>carrots</v>
      </c>
      <c r="Y54" s="7"/>
      <c r="Z54" t="s">
        <v>84</v>
      </c>
      <c r="AA54">
        <f>COUNTIF($U$7:$U$54,Y13)</f>
        <v>0</v>
      </c>
      <c r="AB54">
        <v>1</v>
      </c>
      <c r="AC54">
        <f t="shared" si="3"/>
        <v>0</v>
      </c>
      <c r="AD54">
        <v>6</v>
      </c>
      <c r="AE54" s="8">
        <f t="shared" si="2"/>
        <v>0</v>
      </c>
      <c r="AF54" s="8" t="s">
        <v>309</v>
      </c>
    </row>
    <row r="55" spans="19:32" x14ac:dyDescent="0.3">
      <c r="Z55" t="s">
        <v>100</v>
      </c>
      <c r="AA55">
        <f>COUNTIF($U$7:$U$54,Y47)</f>
        <v>0</v>
      </c>
      <c r="AB55">
        <v>1</v>
      </c>
      <c r="AC55">
        <f t="shared" si="3"/>
        <v>0</v>
      </c>
      <c r="AD55">
        <v>4</v>
      </c>
      <c r="AE55" s="8">
        <f t="shared" si="2"/>
        <v>0</v>
      </c>
      <c r="AF55" s="8" t="s">
        <v>310</v>
      </c>
    </row>
    <row r="56" spans="19:32" x14ac:dyDescent="0.3">
      <c r="Z56" t="s">
        <v>140</v>
      </c>
      <c r="AA56">
        <f>COUNTIF($U$7:$U$54,Y33)</f>
        <v>1</v>
      </c>
      <c r="AB56">
        <v>0.2</v>
      </c>
      <c r="AC56">
        <f t="shared" si="3"/>
        <v>0.8</v>
      </c>
      <c r="AD56">
        <v>1</v>
      </c>
      <c r="AE56" s="8">
        <f t="shared" si="2"/>
        <v>1</v>
      </c>
      <c r="AF56" s="8" t="s">
        <v>311</v>
      </c>
    </row>
    <row r="57" spans="19:32" x14ac:dyDescent="0.3">
      <c r="Z57" t="s">
        <v>97</v>
      </c>
      <c r="AA57">
        <f>COUNTIF($U$7:$U$54,Y24)</f>
        <v>0</v>
      </c>
      <c r="AB57">
        <v>0.25</v>
      </c>
      <c r="AC57">
        <f t="shared" si="3"/>
        <v>0</v>
      </c>
      <c r="AD57">
        <v>1</v>
      </c>
      <c r="AE57" s="8">
        <f t="shared" si="2"/>
        <v>0</v>
      </c>
      <c r="AF57" s="8" t="s">
        <v>97</v>
      </c>
    </row>
    <row r="58" spans="19:32" x14ac:dyDescent="0.3">
      <c r="Z58" t="s">
        <v>134</v>
      </c>
      <c r="AA58" cm="1">
        <f t="array" ref="AA58">SUM(COUNTIF($U$6:$U$54,{"Rosted Potatoes";"Roasted Veggies"}))</f>
        <v>3</v>
      </c>
      <c r="AB58">
        <v>0.25</v>
      </c>
      <c r="AC58">
        <f t="shared" si="3"/>
        <v>3</v>
      </c>
      <c r="AD58">
        <v>1</v>
      </c>
      <c r="AE58" s="8">
        <f t="shared" si="2"/>
        <v>3</v>
      </c>
      <c r="AF58" s="8" t="s">
        <v>312</v>
      </c>
    </row>
    <row r="59" spans="19:32" x14ac:dyDescent="0.3">
      <c r="Z59" t="s">
        <v>32</v>
      </c>
      <c r="AA59">
        <f>COUNTIF($U$7:$U$54,Y40)</f>
        <v>2</v>
      </c>
      <c r="AB59">
        <v>1</v>
      </c>
      <c r="AC59">
        <f t="shared" si="3"/>
        <v>8</v>
      </c>
      <c r="AD59">
        <v>15</v>
      </c>
      <c r="AE59" s="8">
        <f t="shared" si="2"/>
        <v>1</v>
      </c>
      <c r="AF59" s="8" t="s">
        <v>313</v>
      </c>
    </row>
    <row r="60" spans="19:32" x14ac:dyDescent="0.3">
      <c r="Z60" t="s">
        <v>23</v>
      </c>
      <c r="AA60" cm="1">
        <f t="array" ref="AA60">SUM(COUNTIF($U$6:$U$54,{"Burrito Bowl";"Chicken Fried Rice";"Rice"}))</f>
        <v>2</v>
      </c>
      <c r="AB60">
        <v>1</v>
      </c>
      <c r="AC60">
        <f t="shared" si="3"/>
        <v>8</v>
      </c>
      <c r="AD60">
        <v>12</v>
      </c>
      <c r="AE60" s="8">
        <f t="shared" si="2"/>
        <v>1</v>
      </c>
      <c r="AF60" s="8" t="s">
        <v>314</v>
      </c>
    </row>
    <row r="61" spans="19:32" x14ac:dyDescent="0.3">
      <c r="Z61" t="s">
        <v>27</v>
      </c>
      <c r="AA61">
        <f>COUNTIF($U$7:$U$54,Y44)</f>
        <v>1</v>
      </c>
      <c r="AB61">
        <v>2</v>
      </c>
      <c r="AC61">
        <f t="shared" si="3"/>
        <v>8</v>
      </c>
      <c r="AD61">
        <v>12</v>
      </c>
      <c r="AE61" s="8">
        <f t="shared" si="2"/>
        <v>1</v>
      </c>
      <c r="AF61" s="8" t="s">
        <v>27</v>
      </c>
    </row>
    <row r="62" spans="19:32" x14ac:dyDescent="0.3">
      <c r="Z62" t="s">
        <v>141</v>
      </c>
      <c r="AA62">
        <f>COUNTIF($U$7:$U$54,Y33)</f>
        <v>1</v>
      </c>
      <c r="AB62">
        <v>0.2</v>
      </c>
      <c r="AC62">
        <f t="shared" si="3"/>
        <v>0.8</v>
      </c>
      <c r="AD62">
        <v>1</v>
      </c>
      <c r="AE62" s="8">
        <f t="shared" si="2"/>
        <v>1</v>
      </c>
      <c r="AF62" s="8" t="s">
        <v>315</v>
      </c>
    </row>
    <row r="63" spans="19:32" x14ac:dyDescent="0.3">
      <c r="Z63" t="s">
        <v>18</v>
      </c>
      <c r="AA63">
        <f>COUNTIF($U$7:$U$54,Y45)</f>
        <v>4</v>
      </c>
      <c r="AB63">
        <v>0.5</v>
      </c>
      <c r="AC63">
        <f t="shared" si="3"/>
        <v>8</v>
      </c>
      <c r="AD63">
        <v>1</v>
      </c>
      <c r="AE63" s="8">
        <f t="shared" si="2"/>
        <v>8</v>
      </c>
      <c r="AF63" s="8" t="s">
        <v>316</v>
      </c>
    </row>
    <row r="64" spans="19:32" x14ac:dyDescent="0.3">
      <c r="Z64" t="s">
        <v>111</v>
      </c>
      <c r="AA64">
        <f>COUNTIF($U$7:$U$54,Y48)</f>
        <v>0</v>
      </c>
      <c r="AB64">
        <v>1</v>
      </c>
      <c r="AC64">
        <f t="shared" si="3"/>
        <v>0</v>
      </c>
      <c r="AD64">
        <v>8</v>
      </c>
      <c r="AE64" s="8">
        <f t="shared" si="2"/>
        <v>0</v>
      </c>
      <c r="AF64" s="8" t="s">
        <v>336</v>
      </c>
    </row>
    <row r="65" spans="26:32" x14ac:dyDescent="0.3">
      <c r="Z65" t="s">
        <v>95</v>
      </c>
      <c r="AA65">
        <f>COUNTIF($U$7:$U$54,Y33)</f>
        <v>1</v>
      </c>
      <c r="AB65">
        <v>1</v>
      </c>
      <c r="AC65">
        <f t="shared" si="3"/>
        <v>4</v>
      </c>
      <c r="AD65">
        <v>8</v>
      </c>
      <c r="AE65" s="8">
        <f t="shared" si="2"/>
        <v>1</v>
      </c>
      <c r="AF65" s="8" t="s">
        <v>317</v>
      </c>
    </row>
    <row r="66" spans="26:32" x14ac:dyDescent="0.3">
      <c r="Z66" t="s">
        <v>164</v>
      </c>
      <c r="AA66">
        <f>COUNTIF($U$7:$U$54,Y15)</f>
        <v>1</v>
      </c>
      <c r="AB66">
        <v>1</v>
      </c>
      <c r="AC66">
        <f t="shared" si="3"/>
        <v>4</v>
      </c>
      <c r="AD66">
        <v>24</v>
      </c>
      <c r="AE66" s="8">
        <f t="shared" si="2"/>
        <v>1</v>
      </c>
      <c r="AF66" s="8" t="s">
        <v>318</v>
      </c>
    </row>
    <row r="67" spans="26:32" x14ac:dyDescent="0.3">
      <c r="Z67" t="s">
        <v>112</v>
      </c>
      <c r="AA67" cm="1">
        <f t="array" ref="AA67">COUNTIF($U$7:$U$54,X)</f>
        <v>0</v>
      </c>
      <c r="AB67">
        <v>1</v>
      </c>
      <c r="AC67">
        <f t="shared" si="3"/>
        <v>0</v>
      </c>
      <c r="AD67">
        <v>30</v>
      </c>
      <c r="AE67" s="8">
        <f t="shared" si="2"/>
        <v>0</v>
      </c>
      <c r="AF67" s="8" t="s">
        <v>337</v>
      </c>
    </row>
    <row r="68" spans="26:32" x14ac:dyDescent="0.3">
      <c r="Z68" t="s">
        <v>94</v>
      </c>
      <c r="AA68" cm="1">
        <f t="array" ref="AA68">SUM(COUNTIF($U$6:$U$54,{"Tacos";"Burrito Bowl"}))</f>
        <v>0</v>
      </c>
      <c r="AB68">
        <v>1</v>
      </c>
      <c r="AC68">
        <f t="shared" si="3"/>
        <v>0</v>
      </c>
      <c r="AD68">
        <v>6</v>
      </c>
      <c r="AE68" s="8">
        <f t="shared" si="2"/>
        <v>0</v>
      </c>
      <c r="AF68" s="8" t="s">
        <v>338</v>
      </c>
    </row>
    <row r="69" spans="26:32" x14ac:dyDescent="0.3">
      <c r="Z69" t="s">
        <v>139</v>
      </c>
      <c r="AA69" cm="1">
        <f t="array" ref="AA69">SUM(COUNTIF($U$6:$U$54,{"Hamburgers";"Italian Sub";"Turkey Sandwich"}))</f>
        <v>2</v>
      </c>
      <c r="AB69">
        <v>1</v>
      </c>
      <c r="AC69">
        <f t="shared" si="3"/>
        <v>8</v>
      </c>
      <c r="AD69">
        <v>12</v>
      </c>
      <c r="AE69" s="8">
        <f t="shared" si="2"/>
        <v>1</v>
      </c>
      <c r="AF69" s="8" t="s">
        <v>319</v>
      </c>
    </row>
    <row r="70" spans="26:32" x14ac:dyDescent="0.3">
      <c r="Z70" t="s">
        <v>63</v>
      </c>
      <c r="AA70" cm="1">
        <f t="array" ref="AA70">SUM(COUNTIF($U$6:$U$54,{"Toast";"TurkeySub"}))</f>
        <v>1</v>
      </c>
      <c r="AB70">
        <v>2</v>
      </c>
      <c r="AC70">
        <f t="shared" ref="AC70:AC78" si="4">AA70*AB70*$B$1</f>
        <v>8</v>
      </c>
      <c r="AD70">
        <v>24</v>
      </c>
      <c r="AE70" s="8">
        <f t="shared" si="2"/>
        <v>1</v>
      </c>
      <c r="AF70" s="8" t="s">
        <v>320</v>
      </c>
    </row>
    <row r="71" spans="26:32" x14ac:dyDescent="0.3">
      <c r="Z71" t="s">
        <v>109</v>
      </c>
      <c r="AA71">
        <f>COUNTIF($U$7:$U$54,Y48)</f>
        <v>0</v>
      </c>
      <c r="AB71">
        <v>1</v>
      </c>
      <c r="AC71">
        <f t="shared" si="4"/>
        <v>0</v>
      </c>
      <c r="AD71">
        <v>8</v>
      </c>
      <c r="AE71" s="8">
        <f t="shared" si="2"/>
        <v>0</v>
      </c>
      <c r="AF71" s="8" t="s">
        <v>339</v>
      </c>
    </row>
    <row r="72" spans="26:32" x14ac:dyDescent="0.3">
      <c r="Z72" t="s">
        <v>103</v>
      </c>
      <c r="AA72">
        <f>COUNTIF($U$7:$U$54,Y15)</f>
        <v>1</v>
      </c>
      <c r="AB72">
        <v>1</v>
      </c>
      <c r="AC72">
        <f t="shared" si="4"/>
        <v>4</v>
      </c>
      <c r="AD72">
        <v>24</v>
      </c>
      <c r="AE72" s="8">
        <f t="shared" ref="AE72:AE78" si="5">ROUNDUP(AC72/AD72,0)</f>
        <v>1</v>
      </c>
      <c r="AF72" s="8" t="s">
        <v>340</v>
      </c>
    </row>
    <row r="73" spans="26:32" x14ac:dyDescent="0.3">
      <c r="Z73" t="s">
        <v>108</v>
      </c>
      <c r="AA73">
        <f>COUNTIF($U$7:$U$54,Y48)</f>
        <v>0</v>
      </c>
      <c r="AB73">
        <v>1</v>
      </c>
      <c r="AC73">
        <f t="shared" si="4"/>
        <v>0</v>
      </c>
      <c r="AD73">
        <v>8</v>
      </c>
      <c r="AE73" s="8">
        <f t="shared" si="5"/>
        <v>0</v>
      </c>
      <c r="AF73" s="8" t="s">
        <v>341</v>
      </c>
    </row>
    <row r="74" spans="26:32" x14ac:dyDescent="0.3">
      <c r="Z74" t="s">
        <v>110</v>
      </c>
      <c r="AA74">
        <f>COUNTIF($U$7:$U$54,Y48)</f>
        <v>0</v>
      </c>
      <c r="AB74">
        <v>1</v>
      </c>
      <c r="AC74">
        <f t="shared" si="4"/>
        <v>0</v>
      </c>
      <c r="AD74">
        <v>12</v>
      </c>
      <c r="AE74" s="8">
        <f t="shared" si="5"/>
        <v>0</v>
      </c>
      <c r="AF74" s="8" t="s">
        <v>342</v>
      </c>
    </row>
    <row r="75" spans="26:32" x14ac:dyDescent="0.3">
      <c r="Z75" t="s">
        <v>92</v>
      </c>
      <c r="AA75" cm="1">
        <f t="array" ref="AA75">SUM(COUNTIF($U$6:$U$54,{"Hamburgers";"Buritto Bowl";"Garen Salad";"Side Salad"}))</f>
        <v>1</v>
      </c>
      <c r="AB75">
        <v>0.5</v>
      </c>
      <c r="AC75">
        <f t="shared" si="4"/>
        <v>2</v>
      </c>
      <c r="AD75">
        <v>1</v>
      </c>
      <c r="AE75" s="8">
        <f t="shared" si="5"/>
        <v>2</v>
      </c>
      <c r="AF75" s="8" t="s">
        <v>105</v>
      </c>
    </row>
    <row r="76" spans="26:32" x14ac:dyDescent="0.3">
      <c r="Z76" t="s">
        <v>86</v>
      </c>
      <c r="AA76">
        <f>COUNTIF($U$7:$U$54,Y24)</f>
        <v>0</v>
      </c>
      <c r="AB76">
        <v>1</v>
      </c>
      <c r="AC76">
        <f t="shared" si="4"/>
        <v>0</v>
      </c>
      <c r="AD76">
        <v>12</v>
      </c>
      <c r="AE76" s="8">
        <f t="shared" si="5"/>
        <v>0</v>
      </c>
      <c r="AF76" s="8" t="s">
        <v>86</v>
      </c>
    </row>
    <row r="77" spans="26:32" x14ac:dyDescent="0.3">
      <c r="Z77" t="s">
        <v>145</v>
      </c>
      <c r="AA77">
        <f>COUNTIF($U$7:$U$54,Y50)</f>
        <v>0</v>
      </c>
      <c r="AB77">
        <v>0.25</v>
      </c>
      <c r="AC77">
        <f t="shared" si="4"/>
        <v>0</v>
      </c>
      <c r="AD77">
        <v>1</v>
      </c>
      <c r="AE77" s="8">
        <f t="shared" si="5"/>
        <v>0</v>
      </c>
      <c r="AF77" s="8" t="s">
        <v>343</v>
      </c>
    </row>
    <row r="78" spans="26:32" x14ac:dyDescent="0.3">
      <c r="Z78" t="s">
        <v>135</v>
      </c>
      <c r="AA78">
        <f>COUNTIF($U$7:$U$54,Y43)</f>
        <v>3</v>
      </c>
      <c r="AB78">
        <v>0.5</v>
      </c>
      <c r="AC78">
        <f t="shared" si="4"/>
        <v>6</v>
      </c>
      <c r="AD78">
        <v>1</v>
      </c>
      <c r="AE78" s="8">
        <f t="shared" si="5"/>
        <v>6</v>
      </c>
      <c r="AF78" s="8" t="s">
        <v>135</v>
      </c>
    </row>
    <row r="82" spans="1:32" hidden="1" x14ac:dyDescent="0.3">
      <c r="AE82"/>
      <c r="AF82"/>
    </row>
    <row r="83" spans="1:32" hidden="1" x14ac:dyDescent="0.3">
      <c r="AE83"/>
      <c r="AF83"/>
    </row>
    <row r="84" spans="1:32" hidden="1" x14ac:dyDescent="0.3">
      <c r="A84" t="s">
        <v>168</v>
      </c>
      <c r="B84" s="2" t="s">
        <v>2</v>
      </c>
      <c r="C84" s="2" t="s">
        <v>0</v>
      </c>
      <c r="D84" s="2" t="s">
        <v>1</v>
      </c>
      <c r="E84" s="2" t="s">
        <v>4</v>
      </c>
      <c r="F84" s="2" t="s">
        <v>3</v>
      </c>
      <c r="AE84"/>
      <c r="AF84"/>
    </row>
    <row r="85" spans="1:32" hidden="1" x14ac:dyDescent="0.3">
      <c r="A85">
        <v>1</v>
      </c>
      <c r="B85" t="s">
        <v>11</v>
      </c>
      <c r="C85" t="s">
        <v>36</v>
      </c>
      <c r="D85" t="s">
        <v>114</v>
      </c>
      <c r="E85" t="s">
        <v>41</v>
      </c>
      <c r="F85" t="s">
        <v>29</v>
      </c>
      <c r="AE85"/>
      <c r="AF85"/>
    </row>
    <row r="86" spans="1:32" hidden="1" x14ac:dyDescent="0.3">
      <c r="A86">
        <v>2</v>
      </c>
      <c r="B86" t="s">
        <v>65</v>
      </c>
      <c r="C86" t="s">
        <v>38</v>
      </c>
      <c r="D86" t="s">
        <v>18</v>
      </c>
      <c r="E86" t="s">
        <v>46</v>
      </c>
      <c r="F86" t="s">
        <v>30</v>
      </c>
      <c r="AE86"/>
      <c r="AF86"/>
    </row>
    <row r="87" spans="1:32" hidden="1" x14ac:dyDescent="0.3">
      <c r="A87">
        <v>3</v>
      </c>
      <c r="B87" t="s">
        <v>8</v>
      </c>
      <c r="C87" t="s">
        <v>35</v>
      </c>
      <c r="D87" t="s">
        <v>19</v>
      </c>
      <c r="E87" t="s">
        <v>26</v>
      </c>
      <c r="F87" t="s">
        <v>31</v>
      </c>
      <c r="AE87"/>
      <c r="AF87"/>
    </row>
    <row r="88" spans="1:32" hidden="1" x14ac:dyDescent="0.3">
      <c r="A88">
        <v>4</v>
      </c>
      <c r="B88" t="s">
        <v>5</v>
      </c>
      <c r="C88" t="s">
        <v>34</v>
      </c>
      <c r="D88" t="s">
        <v>15</v>
      </c>
      <c r="E88" t="s">
        <v>23</v>
      </c>
      <c r="F88" t="s">
        <v>45</v>
      </c>
      <c r="AE88"/>
      <c r="AF88"/>
    </row>
    <row r="89" spans="1:32" hidden="1" x14ac:dyDescent="0.3">
      <c r="A89">
        <v>5</v>
      </c>
      <c r="B89" t="s">
        <v>10</v>
      </c>
      <c r="C89" t="s">
        <v>39</v>
      </c>
      <c r="D89" t="s">
        <v>21</v>
      </c>
      <c r="E89" t="s">
        <v>40</v>
      </c>
      <c r="F89" t="s">
        <v>43</v>
      </c>
      <c r="AE89"/>
      <c r="AF89"/>
    </row>
    <row r="90" spans="1:32" hidden="1" x14ac:dyDescent="0.3">
      <c r="A90">
        <v>6</v>
      </c>
      <c r="B90" t="s">
        <v>9</v>
      </c>
      <c r="C90" t="s">
        <v>37</v>
      </c>
      <c r="D90" t="s">
        <v>20</v>
      </c>
      <c r="E90" t="s">
        <v>27</v>
      </c>
      <c r="F90" t="s">
        <v>44</v>
      </c>
      <c r="AE90"/>
      <c r="AF90"/>
    </row>
    <row r="91" spans="1:32" hidden="1" x14ac:dyDescent="0.3">
      <c r="A91">
        <v>7</v>
      </c>
      <c r="B91" t="s">
        <v>72</v>
      </c>
      <c r="D91" t="s">
        <v>22</v>
      </c>
      <c r="E91" t="s">
        <v>42</v>
      </c>
      <c r="F91" t="s">
        <v>28</v>
      </c>
      <c r="AE91"/>
      <c r="AF91"/>
    </row>
    <row r="92" spans="1:32" hidden="1" x14ac:dyDescent="0.3">
      <c r="A92">
        <v>8</v>
      </c>
      <c r="B92" t="s">
        <v>7</v>
      </c>
      <c r="C92" t="s">
        <v>13</v>
      </c>
      <c r="D92" t="s">
        <v>17</v>
      </c>
      <c r="E92" t="s">
        <v>25</v>
      </c>
      <c r="F92" t="s">
        <v>33</v>
      </c>
      <c r="AE92"/>
      <c r="AF92"/>
    </row>
    <row r="93" spans="1:32" hidden="1" x14ac:dyDescent="0.3">
      <c r="A93">
        <v>9</v>
      </c>
      <c r="B93" t="s">
        <v>6</v>
      </c>
      <c r="C93" t="s">
        <v>12</v>
      </c>
      <c r="D93" t="s">
        <v>16</v>
      </c>
      <c r="E93" t="s">
        <v>24</v>
      </c>
      <c r="F93" t="s">
        <v>32</v>
      </c>
      <c r="AE93"/>
      <c r="AF93"/>
    </row>
    <row r="94" spans="1:32" hidden="1" x14ac:dyDescent="0.3">
      <c r="AE94"/>
      <c r="AF94"/>
    </row>
    <row r="95" spans="1:32" hidden="1" x14ac:dyDescent="0.3">
      <c r="AE95"/>
      <c r="AF95"/>
    </row>
    <row r="96" spans="1:32" hidden="1" x14ac:dyDescent="0.3">
      <c r="A96" t="s">
        <v>179</v>
      </c>
      <c r="B96">
        <f>VLOOKUP(K7,'Food Options'!$A$13:$K$21,3)</f>
        <v>42.52</v>
      </c>
      <c r="C96">
        <f>VLOOKUP(L7,'Food Options'!$A$13:$K$21,3)</f>
        <v>245</v>
      </c>
      <c r="D96">
        <f>VLOOKUP(M7,'Food Options'!$A$13:$K$21,3)</f>
        <v>245</v>
      </c>
      <c r="E96">
        <f>VLOOKUP(N7,'Food Options'!$A$13:$K$21,3)</f>
        <v>42.52</v>
      </c>
      <c r="F96">
        <f>VLOOKUP(O7,'Food Options'!$A$13:$K$21,3)</f>
        <v>42.52</v>
      </c>
      <c r="G96">
        <f>VLOOKUP(P7,'Food Options'!$A$13:$K$21,3)</f>
        <v>134</v>
      </c>
      <c r="H96">
        <f>VLOOKUP(Q7,'Food Options'!$A$13:$K$21,3)</f>
        <v>160</v>
      </c>
      <c r="AE96"/>
      <c r="AF96"/>
    </row>
    <row r="97" spans="1:8" customFormat="1" hidden="1" x14ac:dyDescent="0.3">
      <c r="A97" t="s">
        <v>178</v>
      </c>
      <c r="B97">
        <f>VLOOKUP(K8,'Food Options'!$A$13:$K$21,3)</f>
        <v>156</v>
      </c>
      <c r="C97">
        <f>VLOOKUP(L8,'Food Options'!$A$13:$K$21,3)</f>
        <v>42.52</v>
      </c>
      <c r="D97">
        <f>VLOOKUP(M8,'Food Options'!$A$13:$K$21,3)</f>
        <v>42.52</v>
      </c>
      <c r="E97">
        <f>VLOOKUP(N8,'Food Options'!$A$13:$K$21,3)</f>
        <v>245</v>
      </c>
      <c r="F97">
        <f>VLOOKUP(O8,'Food Options'!$A$13:$K$21,3)</f>
        <v>245</v>
      </c>
      <c r="G97">
        <f>VLOOKUP(P8,'Food Options'!$A$13:$K$21,3)</f>
        <v>150</v>
      </c>
      <c r="H97">
        <f>VLOOKUP(Q8,'Food Options'!$A$13:$K$21,3)</f>
        <v>42.52</v>
      </c>
    </row>
    <row r="98" spans="1:8" customFormat="1" hidden="1" x14ac:dyDescent="0.3">
      <c r="A98" t="s">
        <v>271</v>
      </c>
      <c r="B98">
        <f>VLOOKUP(K9,'Food Options'!$A$13:$K$21,5)</f>
        <v>406.5</v>
      </c>
      <c r="C98">
        <f>VLOOKUP(L9,'Food Options'!$A$13:$K$21,5)</f>
        <v>131.13</v>
      </c>
      <c r="D98">
        <f>VLOOKUP(M9,'Food Options'!$A$13:$K$21,5)</f>
        <v>131.13</v>
      </c>
      <c r="E98">
        <f>VLOOKUP(N9,'Food Options'!$A$13:$K$21,5)</f>
        <v>709.43</v>
      </c>
      <c r="F98">
        <f>VLOOKUP(O9,'Food Options'!$A$13:$K$21,5)</f>
        <v>406.5</v>
      </c>
      <c r="G98">
        <f>VLOOKUP(P9,'Food Options'!$A$13:$K$21,5)</f>
        <v>406.5</v>
      </c>
      <c r="H98">
        <f>VLOOKUP(Q9,'Food Options'!$A$13:$K$21,5)</f>
        <v>488.52499999999998</v>
      </c>
    </row>
    <row r="99" spans="1:8" customFormat="1" hidden="1" x14ac:dyDescent="0.3">
      <c r="A99" t="s">
        <v>78</v>
      </c>
      <c r="B99">
        <f>VLOOKUP(K10,'Food Options'!$A$13:$K$21,11)</f>
        <v>152</v>
      </c>
      <c r="C99">
        <f>VLOOKUP(L10,'Food Options'!$A$13:$K$21,11)</f>
        <v>403</v>
      </c>
      <c r="D99">
        <f>VLOOKUP(M10,'Food Options'!$A$13:$K$21,11)</f>
        <v>32</v>
      </c>
      <c r="E99">
        <f>VLOOKUP(N10,'Food Options'!$A$13:$K$21,11)</f>
        <v>140</v>
      </c>
      <c r="F99">
        <f>VLOOKUP(O10,'Food Options'!$A$13:$K$21,11)</f>
        <v>406</v>
      </c>
      <c r="G99">
        <f>VLOOKUP(P10,'Food Options'!$A$13:$K$21,11)</f>
        <v>53</v>
      </c>
      <c r="H99">
        <f>VLOOKUP(Q10,'Food Options'!$A$13:$K$21,11)</f>
        <v>108</v>
      </c>
    </row>
    <row r="100" spans="1:8" customFormat="1" hidden="1" x14ac:dyDescent="0.3">
      <c r="A100" t="s">
        <v>272</v>
      </c>
      <c r="B100">
        <f>VLOOKUP(K11,'Food Options'!$A$13:$K$21,7)</f>
        <v>400</v>
      </c>
      <c r="C100">
        <f>VLOOKUP(L11,'Food Options'!$A$13:$K$21,7)</f>
        <v>400</v>
      </c>
      <c r="D100">
        <f>VLOOKUP(M11,'Food Options'!$A$13:$K$21,7)</f>
        <v>609.5</v>
      </c>
      <c r="E100">
        <f>VLOOKUP(N11,'Food Options'!$A$13:$K$21,7)</f>
        <v>400</v>
      </c>
      <c r="F100">
        <f>VLOOKUP(O11,'Food Options'!$A$13:$K$21,7)</f>
        <v>400</v>
      </c>
      <c r="G100">
        <f>VLOOKUP(P11,'Food Options'!$A$13:$K$21,7)</f>
        <v>271.25</v>
      </c>
      <c r="H100">
        <f>VLOOKUP(Q11,'Food Options'!$A$13:$K$21,7)</f>
        <v>631.25</v>
      </c>
    </row>
    <row r="101" spans="1:8" customFormat="1" hidden="1" x14ac:dyDescent="0.3">
      <c r="A101" t="s">
        <v>52</v>
      </c>
      <c r="B101">
        <f>VLOOKUP(K12,'Food Options'!$A$13:$K$21,9)</f>
        <v>500</v>
      </c>
      <c r="C101">
        <f>VLOOKUP(L12,'Food Options'!$A$13:$K$21,9)</f>
        <v>55.25</v>
      </c>
      <c r="D101">
        <f>VLOOKUP(M12,'Food Options'!$A$13:$K$21,9)</f>
        <v>187</v>
      </c>
      <c r="E101">
        <f>VLOOKUP(N12,'Food Options'!$A$13:$K$21,9)</f>
        <v>206</v>
      </c>
      <c r="F101">
        <f>VLOOKUP(O12,'Food Options'!$A$13:$K$21,9)</f>
        <v>55.25</v>
      </c>
      <c r="G101">
        <f>VLOOKUP(P12,'Food Options'!$A$13:$K$21,9)</f>
        <v>12</v>
      </c>
      <c r="H101">
        <f>VLOOKUP(Q12,'Food Options'!$A$13:$K$21,9)</f>
        <v>55.25</v>
      </c>
    </row>
    <row r="102" spans="1:8" customFormat="1" hidden="1" x14ac:dyDescent="0.3">
      <c r="A102" t="s">
        <v>273</v>
      </c>
      <c r="B102">
        <f>VLOOKUP(K13,'Food Options'!$A$13:$K$21,11)</f>
        <v>152</v>
      </c>
      <c r="C102">
        <f>VLOOKUP(L13,'Food Options'!$A$13:$K$21,11)</f>
        <v>95</v>
      </c>
      <c r="D102">
        <f>VLOOKUP(M13,'Food Options'!$A$13:$K$21,11)</f>
        <v>32</v>
      </c>
      <c r="E102">
        <f>VLOOKUP(N13,'Food Options'!$A$13:$K$21,11)</f>
        <v>32</v>
      </c>
      <c r="F102">
        <f>VLOOKUP(O13,'Food Options'!$A$13:$K$21,11)</f>
        <v>108</v>
      </c>
      <c r="G102">
        <f>VLOOKUP(P13,'Food Options'!$A$13:$K$21,11)</f>
        <v>403</v>
      </c>
      <c r="H102">
        <f>VLOOKUP(Q13,'Food Options'!$A$13:$K$21,11)</f>
        <v>32</v>
      </c>
    </row>
    <row r="103" spans="1:8" customFormat="1" hidden="1" x14ac:dyDescent="0.3"/>
    <row r="104" spans="1:8" customFormat="1" hidden="1" x14ac:dyDescent="0.3"/>
    <row r="105" spans="1:8" customFormat="1" hidden="1" x14ac:dyDescent="0.3"/>
  </sheetData>
  <autoFilter ref="AE6:AF78" xr:uid="{D97FD29C-ECF0-7941-856A-473E6DF73114}"/>
  <sortState xmlns:xlrd2="http://schemas.microsoft.com/office/spreadsheetml/2017/richdata2" ref="Y6:Y50">
    <sortCondition ref="Y6:Y50"/>
  </sortState>
  <mergeCells count="1">
    <mergeCell ref="AE5:AF5"/>
  </mergeCells>
  <conditionalFormatting sqref="AE6:AF78">
    <cfRule type="cellIs" dxfId="0" priority="1" operator="lessThan">
      <formula>1</formula>
    </cfRule>
  </conditionalFormatting>
  <pageMargins left="0.7" right="0.7" top="0.75" bottom="0.75" header="0.3" footer="0.3"/>
  <pageSetup orientation="portrait" horizontalDpi="4294967293" verticalDpi="4294967293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6" r:id="rId4" name="Drop Down 8">
              <controlPr defaultSize="0" autoLine="0" autoPict="0">
                <anchor moveWithCells="1">
                  <from>
                    <xdr:col>1</xdr:col>
                    <xdr:colOff>15240</xdr:colOff>
                    <xdr:row>5</xdr:row>
                    <xdr:rowOff>22860</xdr:rowOff>
                  </from>
                  <to>
                    <xdr:col>2</xdr:col>
                    <xdr:colOff>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3" r:id="rId5" name="Drop Down 25">
              <controlPr defaultSize="0" autoLine="0" autoPict="0">
                <anchor moveWithCells="1">
                  <from>
                    <xdr:col>1</xdr:col>
                    <xdr:colOff>15240</xdr:colOff>
                    <xdr:row>6</xdr:row>
                    <xdr:rowOff>15240</xdr:rowOff>
                  </from>
                  <to>
                    <xdr:col>2</xdr:col>
                    <xdr:colOff>0</xdr:colOff>
                    <xdr:row>6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4" r:id="rId6" name="Drop Down 26">
              <controlPr defaultSize="0" autoLine="0" autoPict="0">
                <anchor moveWithCells="1">
                  <from>
                    <xdr:col>1</xdr:col>
                    <xdr:colOff>15240</xdr:colOff>
                    <xdr:row>7</xdr:row>
                    <xdr:rowOff>15240</xdr:rowOff>
                  </from>
                  <to>
                    <xdr:col>2</xdr:col>
                    <xdr:colOff>0</xdr:colOff>
                    <xdr:row>7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5" r:id="rId7" name="Drop Down 27">
              <controlPr defaultSize="0" autoLine="0" autoPict="0">
                <anchor moveWithCells="1">
                  <from>
                    <xdr:col>1</xdr:col>
                    <xdr:colOff>15240</xdr:colOff>
                    <xdr:row>8</xdr:row>
                    <xdr:rowOff>15240</xdr:rowOff>
                  </from>
                  <to>
                    <xdr:col>2</xdr:col>
                    <xdr:colOff>0</xdr:colOff>
                    <xdr:row>8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6" r:id="rId8" name="Drop Down 28">
              <controlPr defaultSize="0" autoLine="0" autoPict="0">
                <anchor moveWithCells="1">
                  <from>
                    <xdr:col>1</xdr:col>
                    <xdr:colOff>15240</xdr:colOff>
                    <xdr:row>9</xdr:row>
                    <xdr:rowOff>15240</xdr:rowOff>
                  </from>
                  <to>
                    <xdr:col>2</xdr:col>
                    <xdr:colOff>0</xdr:colOff>
                    <xdr:row>9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7" r:id="rId9" name="Drop Down 29">
              <controlPr defaultSize="0" autoLine="0" autoPict="0">
                <anchor moveWithCells="1">
                  <from>
                    <xdr:col>1</xdr:col>
                    <xdr:colOff>15240</xdr:colOff>
                    <xdr:row>10</xdr:row>
                    <xdr:rowOff>15240</xdr:rowOff>
                  </from>
                  <to>
                    <xdr:col>2</xdr:col>
                    <xdr:colOff>0</xdr:colOff>
                    <xdr:row>10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8" r:id="rId10" name="Drop Down 30">
              <controlPr defaultSize="0" autoLine="0" autoPict="0">
                <anchor moveWithCells="1">
                  <from>
                    <xdr:col>1</xdr:col>
                    <xdr:colOff>15240</xdr:colOff>
                    <xdr:row>11</xdr:row>
                    <xdr:rowOff>15240</xdr:rowOff>
                  </from>
                  <to>
                    <xdr:col>2</xdr:col>
                    <xdr:colOff>0</xdr:colOff>
                    <xdr:row>11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9" r:id="rId11" name="Drop Down 31">
              <controlPr defaultSize="0" autoLine="0" autoPict="0">
                <anchor moveWithCells="1">
                  <from>
                    <xdr:col>2</xdr:col>
                    <xdr:colOff>15240</xdr:colOff>
                    <xdr:row>5</xdr:row>
                    <xdr:rowOff>22860</xdr:rowOff>
                  </from>
                  <to>
                    <xdr:col>3</xdr:col>
                    <xdr:colOff>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0" r:id="rId12" name="Drop Down 32">
              <controlPr defaultSize="0" autoLine="0" autoPict="0">
                <anchor moveWithCells="1">
                  <from>
                    <xdr:col>2</xdr:col>
                    <xdr:colOff>15240</xdr:colOff>
                    <xdr:row>6</xdr:row>
                    <xdr:rowOff>22860</xdr:rowOff>
                  </from>
                  <to>
                    <xdr:col>3</xdr:col>
                    <xdr:colOff>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1" r:id="rId13" name="Drop Down 33">
              <controlPr defaultSize="0" autoLine="0" autoPict="0">
                <anchor moveWithCells="1">
                  <from>
                    <xdr:col>2</xdr:col>
                    <xdr:colOff>15240</xdr:colOff>
                    <xdr:row>7</xdr:row>
                    <xdr:rowOff>22860</xdr:rowOff>
                  </from>
                  <to>
                    <xdr:col>3</xdr:col>
                    <xdr:colOff>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2" r:id="rId14" name="Drop Down 34">
              <controlPr defaultSize="0" autoLine="0" autoPict="0">
                <anchor moveWithCells="1">
                  <from>
                    <xdr:col>2</xdr:col>
                    <xdr:colOff>15240</xdr:colOff>
                    <xdr:row>8</xdr:row>
                    <xdr:rowOff>22860</xdr:rowOff>
                  </from>
                  <to>
                    <xdr:col>3</xdr:col>
                    <xdr:colOff>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3" r:id="rId15" name="Drop Down 35">
              <controlPr defaultSize="0" autoLine="0" autoPict="0">
                <anchor moveWithCells="1">
                  <from>
                    <xdr:col>2</xdr:col>
                    <xdr:colOff>15240</xdr:colOff>
                    <xdr:row>9</xdr:row>
                    <xdr:rowOff>22860</xdr:rowOff>
                  </from>
                  <to>
                    <xdr:col>3</xdr:col>
                    <xdr:colOff>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4" r:id="rId16" name="Drop Down 36">
              <controlPr defaultSize="0" autoLine="0" autoPict="0">
                <anchor moveWithCells="1">
                  <from>
                    <xdr:col>2</xdr:col>
                    <xdr:colOff>15240</xdr:colOff>
                    <xdr:row>10</xdr:row>
                    <xdr:rowOff>22860</xdr:rowOff>
                  </from>
                  <to>
                    <xdr:col>3</xdr:col>
                    <xdr:colOff>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5" r:id="rId17" name="Drop Down 37">
              <controlPr defaultSize="0" autoLine="0" autoPict="0">
                <anchor moveWithCells="1">
                  <from>
                    <xdr:col>2</xdr:col>
                    <xdr:colOff>15240</xdr:colOff>
                    <xdr:row>11</xdr:row>
                    <xdr:rowOff>22860</xdr:rowOff>
                  </from>
                  <to>
                    <xdr:col>3</xdr:col>
                    <xdr:colOff>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6" r:id="rId18" name="Drop Down 38">
              <controlPr defaultSize="0" autoLine="0" autoPict="0">
                <anchor moveWithCells="1">
                  <from>
                    <xdr:col>3</xdr:col>
                    <xdr:colOff>15240</xdr:colOff>
                    <xdr:row>5</xdr:row>
                    <xdr:rowOff>22860</xdr:rowOff>
                  </from>
                  <to>
                    <xdr:col>4</xdr:col>
                    <xdr:colOff>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7" r:id="rId19" name="Drop Down 39">
              <controlPr defaultSize="0" autoLine="0" autoPict="0">
                <anchor moveWithCells="1">
                  <from>
                    <xdr:col>3</xdr:col>
                    <xdr:colOff>15240</xdr:colOff>
                    <xdr:row>6</xdr:row>
                    <xdr:rowOff>22860</xdr:rowOff>
                  </from>
                  <to>
                    <xdr:col>4</xdr:col>
                    <xdr:colOff>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8" r:id="rId20" name="Drop Down 40">
              <controlPr defaultSize="0" autoLine="0" autoPict="0">
                <anchor moveWithCells="1">
                  <from>
                    <xdr:col>3</xdr:col>
                    <xdr:colOff>15240</xdr:colOff>
                    <xdr:row>7</xdr:row>
                    <xdr:rowOff>22860</xdr:rowOff>
                  </from>
                  <to>
                    <xdr:col>4</xdr:col>
                    <xdr:colOff>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9" r:id="rId21" name="Drop Down 41">
              <controlPr defaultSize="0" autoLine="0" autoPict="0">
                <anchor moveWithCells="1">
                  <from>
                    <xdr:col>3</xdr:col>
                    <xdr:colOff>15240</xdr:colOff>
                    <xdr:row>8</xdr:row>
                    <xdr:rowOff>22860</xdr:rowOff>
                  </from>
                  <to>
                    <xdr:col>4</xdr:col>
                    <xdr:colOff>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0" r:id="rId22" name="Drop Down 42">
              <controlPr defaultSize="0" autoLine="0" autoPict="0">
                <anchor moveWithCells="1">
                  <from>
                    <xdr:col>3</xdr:col>
                    <xdr:colOff>15240</xdr:colOff>
                    <xdr:row>9</xdr:row>
                    <xdr:rowOff>22860</xdr:rowOff>
                  </from>
                  <to>
                    <xdr:col>4</xdr:col>
                    <xdr:colOff>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1" r:id="rId23" name="Drop Down 43">
              <controlPr defaultSize="0" autoLine="0" autoPict="0">
                <anchor moveWithCells="1">
                  <from>
                    <xdr:col>3</xdr:col>
                    <xdr:colOff>15240</xdr:colOff>
                    <xdr:row>10</xdr:row>
                    <xdr:rowOff>22860</xdr:rowOff>
                  </from>
                  <to>
                    <xdr:col>4</xdr:col>
                    <xdr:colOff>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2" r:id="rId24" name="Drop Down 44">
              <controlPr defaultSize="0" autoLine="0" autoPict="0">
                <anchor moveWithCells="1">
                  <from>
                    <xdr:col>3</xdr:col>
                    <xdr:colOff>15240</xdr:colOff>
                    <xdr:row>11</xdr:row>
                    <xdr:rowOff>22860</xdr:rowOff>
                  </from>
                  <to>
                    <xdr:col>4</xdr:col>
                    <xdr:colOff>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3" r:id="rId25" name="Drop Down 45">
              <controlPr defaultSize="0" autoLine="0" autoPict="0">
                <anchor moveWithCells="1">
                  <from>
                    <xdr:col>4</xdr:col>
                    <xdr:colOff>15240</xdr:colOff>
                    <xdr:row>5</xdr:row>
                    <xdr:rowOff>22860</xdr:rowOff>
                  </from>
                  <to>
                    <xdr:col>5</xdr:col>
                    <xdr:colOff>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4" r:id="rId26" name="Drop Down 46">
              <controlPr defaultSize="0" autoLine="0" autoPict="0">
                <anchor moveWithCells="1">
                  <from>
                    <xdr:col>4</xdr:col>
                    <xdr:colOff>15240</xdr:colOff>
                    <xdr:row>6</xdr:row>
                    <xdr:rowOff>22860</xdr:rowOff>
                  </from>
                  <to>
                    <xdr:col>5</xdr:col>
                    <xdr:colOff>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5" r:id="rId27" name="Drop Down 47">
              <controlPr defaultSize="0" autoLine="0" autoPict="0">
                <anchor moveWithCells="1">
                  <from>
                    <xdr:col>4</xdr:col>
                    <xdr:colOff>15240</xdr:colOff>
                    <xdr:row>7</xdr:row>
                    <xdr:rowOff>22860</xdr:rowOff>
                  </from>
                  <to>
                    <xdr:col>5</xdr:col>
                    <xdr:colOff>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6" r:id="rId28" name="Drop Down 48">
              <controlPr defaultSize="0" autoLine="0" autoPict="0">
                <anchor moveWithCells="1">
                  <from>
                    <xdr:col>4</xdr:col>
                    <xdr:colOff>15240</xdr:colOff>
                    <xdr:row>8</xdr:row>
                    <xdr:rowOff>22860</xdr:rowOff>
                  </from>
                  <to>
                    <xdr:col>5</xdr:col>
                    <xdr:colOff>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7" r:id="rId29" name="Drop Down 49">
              <controlPr defaultSize="0" autoLine="0" autoPict="0">
                <anchor moveWithCells="1">
                  <from>
                    <xdr:col>4</xdr:col>
                    <xdr:colOff>15240</xdr:colOff>
                    <xdr:row>9</xdr:row>
                    <xdr:rowOff>22860</xdr:rowOff>
                  </from>
                  <to>
                    <xdr:col>5</xdr:col>
                    <xdr:colOff>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8" r:id="rId30" name="Drop Down 50">
              <controlPr defaultSize="0" autoLine="0" autoPict="0">
                <anchor moveWithCells="1">
                  <from>
                    <xdr:col>4</xdr:col>
                    <xdr:colOff>15240</xdr:colOff>
                    <xdr:row>10</xdr:row>
                    <xdr:rowOff>22860</xdr:rowOff>
                  </from>
                  <to>
                    <xdr:col>5</xdr:col>
                    <xdr:colOff>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9" r:id="rId31" name="Drop Down 51">
              <controlPr defaultSize="0" autoLine="0" autoPict="0">
                <anchor moveWithCells="1">
                  <from>
                    <xdr:col>4</xdr:col>
                    <xdr:colOff>15240</xdr:colOff>
                    <xdr:row>11</xdr:row>
                    <xdr:rowOff>22860</xdr:rowOff>
                  </from>
                  <to>
                    <xdr:col>5</xdr:col>
                    <xdr:colOff>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0" r:id="rId32" name="Drop Down 52">
              <controlPr defaultSize="0" autoLine="0" autoPict="0">
                <anchor moveWithCells="1">
                  <from>
                    <xdr:col>5</xdr:col>
                    <xdr:colOff>15240</xdr:colOff>
                    <xdr:row>5</xdr:row>
                    <xdr:rowOff>22860</xdr:rowOff>
                  </from>
                  <to>
                    <xdr:col>6</xdr:col>
                    <xdr:colOff>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1" r:id="rId33" name="Drop Down 53">
              <controlPr defaultSize="0" autoLine="0" autoPict="0">
                <anchor moveWithCells="1">
                  <from>
                    <xdr:col>5</xdr:col>
                    <xdr:colOff>15240</xdr:colOff>
                    <xdr:row>6</xdr:row>
                    <xdr:rowOff>22860</xdr:rowOff>
                  </from>
                  <to>
                    <xdr:col>6</xdr:col>
                    <xdr:colOff>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2" r:id="rId34" name="Drop Down 54">
              <controlPr defaultSize="0" autoLine="0" autoPict="0">
                <anchor moveWithCells="1">
                  <from>
                    <xdr:col>5</xdr:col>
                    <xdr:colOff>15240</xdr:colOff>
                    <xdr:row>7</xdr:row>
                    <xdr:rowOff>22860</xdr:rowOff>
                  </from>
                  <to>
                    <xdr:col>6</xdr:col>
                    <xdr:colOff>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3" r:id="rId35" name="Drop Down 55">
              <controlPr defaultSize="0" autoLine="0" autoPict="0">
                <anchor moveWithCells="1">
                  <from>
                    <xdr:col>5</xdr:col>
                    <xdr:colOff>15240</xdr:colOff>
                    <xdr:row>8</xdr:row>
                    <xdr:rowOff>22860</xdr:rowOff>
                  </from>
                  <to>
                    <xdr:col>6</xdr:col>
                    <xdr:colOff>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4" r:id="rId36" name="Drop Down 56">
              <controlPr defaultSize="0" autoLine="0" autoPict="0">
                <anchor moveWithCells="1">
                  <from>
                    <xdr:col>5</xdr:col>
                    <xdr:colOff>15240</xdr:colOff>
                    <xdr:row>9</xdr:row>
                    <xdr:rowOff>22860</xdr:rowOff>
                  </from>
                  <to>
                    <xdr:col>6</xdr:col>
                    <xdr:colOff>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5" r:id="rId37" name="Drop Down 57">
              <controlPr defaultSize="0" autoLine="0" autoPict="0">
                <anchor moveWithCells="1">
                  <from>
                    <xdr:col>5</xdr:col>
                    <xdr:colOff>15240</xdr:colOff>
                    <xdr:row>10</xdr:row>
                    <xdr:rowOff>22860</xdr:rowOff>
                  </from>
                  <to>
                    <xdr:col>6</xdr:col>
                    <xdr:colOff>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6" r:id="rId38" name="Drop Down 58">
              <controlPr defaultSize="0" autoLine="0" autoPict="0">
                <anchor moveWithCells="1">
                  <from>
                    <xdr:col>5</xdr:col>
                    <xdr:colOff>15240</xdr:colOff>
                    <xdr:row>11</xdr:row>
                    <xdr:rowOff>22860</xdr:rowOff>
                  </from>
                  <to>
                    <xdr:col>6</xdr:col>
                    <xdr:colOff>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7" r:id="rId39" name="Drop Down 59">
              <controlPr defaultSize="0" autoLine="0" autoPict="0">
                <anchor moveWithCells="1">
                  <from>
                    <xdr:col>6</xdr:col>
                    <xdr:colOff>15240</xdr:colOff>
                    <xdr:row>5</xdr:row>
                    <xdr:rowOff>22860</xdr:rowOff>
                  </from>
                  <to>
                    <xdr:col>7</xdr:col>
                    <xdr:colOff>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8" r:id="rId40" name="Drop Down 60">
              <controlPr defaultSize="0" autoLine="0" autoPict="0">
                <anchor moveWithCells="1">
                  <from>
                    <xdr:col>6</xdr:col>
                    <xdr:colOff>15240</xdr:colOff>
                    <xdr:row>6</xdr:row>
                    <xdr:rowOff>22860</xdr:rowOff>
                  </from>
                  <to>
                    <xdr:col>7</xdr:col>
                    <xdr:colOff>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9" r:id="rId41" name="Drop Down 61">
              <controlPr defaultSize="0" autoLine="0" autoPict="0">
                <anchor moveWithCells="1">
                  <from>
                    <xdr:col>6</xdr:col>
                    <xdr:colOff>15240</xdr:colOff>
                    <xdr:row>7</xdr:row>
                    <xdr:rowOff>22860</xdr:rowOff>
                  </from>
                  <to>
                    <xdr:col>7</xdr:col>
                    <xdr:colOff>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0" r:id="rId42" name="Drop Down 62">
              <controlPr defaultSize="0" autoLine="0" autoPict="0">
                <anchor moveWithCells="1">
                  <from>
                    <xdr:col>6</xdr:col>
                    <xdr:colOff>15240</xdr:colOff>
                    <xdr:row>8</xdr:row>
                    <xdr:rowOff>22860</xdr:rowOff>
                  </from>
                  <to>
                    <xdr:col>7</xdr:col>
                    <xdr:colOff>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1" r:id="rId43" name="Drop Down 63">
              <controlPr defaultSize="0" autoLine="0" autoPict="0">
                <anchor moveWithCells="1">
                  <from>
                    <xdr:col>6</xdr:col>
                    <xdr:colOff>15240</xdr:colOff>
                    <xdr:row>9</xdr:row>
                    <xdr:rowOff>22860</xdr:rowOff>
                  </from>
                  <to>
                    <xdr:col>7</xdr:col>
                    <xdr:colOff>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2" r:id="rId44" name="Drop Down 64">
              <controlPr defaultSize="0" autoLine="0" autoPict="0">
                <anchor moveWithCells="1">
                  <from>
                    <xdr:col>6</xdr:col>
                    <xdr:colOff>15240</xdr:colOff>
                    <xdr:row>10</xdr:row>
                    <xdr:rowOff>22860</xdr:rowOff>
                  </from>
                  <to>
                    <xdr:col>7</xdr:col>
                    <xdr:colOff>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4" r:id="rId45" name="Drop Down 66">
              <controlPr defaultSize="0" autoLine="0" autoPict="0">
                <anchor moveWithCells="1">
                  <from>
                    <xdr:col>6</xdr:col>
                    <xdr:colOff>15240</xdr:colOff>
                    <xdr:row>11</xdr:row>
                    <xdr:rowOff>22860</xdr:rowOff>
                  </from>
                  <to>
                    <xdr:col>7</xdr:col>
                    <xdr:colOff>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5" r:id="rId46" name="Drop Down 67">
              <controlPr defaultSize="0" autoLine="0" autoPict="0">
                <anchor moveWithCells="1">
                  <from>
                    <xdr:col>7</xdr:col>
                    <xdr:colOff>15240</xdr:colOff>
                    <xdr:row>5</xdr:row>
                    <xdr:rowOff>22860</xdr:rowOff>
                  </from>
                  <to>
                    <xdr:col>8</xdr:col>
                    <xdr:colOff>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6" r:id="rId47" name="Drop Down 68">
              <controlPr defaultSize="0" autoLine="0" autoPict="0">
                <anchor moveWithCells="1">
                  <from>
                    <xdr:col>7</xdr:col>
                    <xdr:colOff>15240</xdr:colOff>
                    <xdr:row>6</xdr:row>
                    <xdr:rowOff>22860</xdr:rowOff>
                  </from>
                  <to>
                    <xdr:col>8</xdr:col>
                    <xdr:colOff>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7" r:id="rId48" name="Drop Down 69">
              <controlPr defaultSize="0" autoLine="0" autoPict="0">
                <anchor moveWithCells="1">
                  <from>
                    <xdr:col>7</xdr:col>
                    <xdr:colOff>15240</xdr:colOff>
                    <xdr:row>7</xdr:row>
                    <xdr:rowOff>22860</xdr:rowOff>
                  </from>
                  <to>
                    <xdr:col>8</xdr:col>
                    <xdr:colOff>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8" r:id="rId49" name="Drop Down 70">
              <controlPr defaultSize="0" autoLine="0" autoPict="0">
                <anchor moveWithCells="1">
                  <from>
                    <xdr:col>7</xdr:col>
                    <xdr:colOff>15240</xdr:colOff>
                    <xdr:row>8</xdr:row>
                    <xdr:rowOff>22860</xdr:rowOff>
                  </from>
                  <to>
                    <xdr:col>8</xdr:col>
                    <xdr:colOff>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9" r:id="rId50" name="Drop Down 71">
              <controlPr defaultSize="0" autoLine="0" autoPict="0">
                <anchor moveWithCells="1">
                  <from>
                    <xdr:col>7</xdr:col>
                    <xdr:colOff>15240</xdr:colOff>
                    <xdr:row>9</xdr:row>
                    <xdr:rowOff>22860</xdr:rowOff>
                  </from>
                  <to>
                    <xdr:col>8</xdr:col>
                    <xdr:colOff>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0" r:id="rId51" name="Drop Down 72">
              <controlPr defaultSize="0" autoLine="0" autoPict="0">
                <anchor moveWithCells="1">
                  <from>
                    <xdr:col>7</xdr:col>
                    <xdr:colOff>15240</xdr:colOff>
                    <xdr:row>10</xdr:row>
                    <xdr:rowOff>22860</xdr:rowOff>
                  </from>
                  <to>
                    <xdr:col>8</xdr:col>
                    <xdr:colOff>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1" r:id="rId52" name="Drop Down 73">
              <controlPr defaultSize="0" autoLine="0" autoPict="0">
                <anchor moveWithCells="1">
                  <from>
                    <xdr:col>7</xdr:col>
                    <xdr:colOff>15240</xdr:colOff>
                    <xdr:row>11</xdr:row>
                    <xdr:rowOff>22860</xdr:rowOff>
                  </from>
                  <to>
                    <xdr:col>8</xdr:col>
                    <xdr:colOff>0</xdr:colOff>
                    <xdr:row>12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564A5-30EE-4DD5-A714-55982FC2E0AF}">
  <sheetPr codeName="Sheet3"/>
  <dimension ref="A1:AA74"/>
  <sheetViews>
    <sheetView workbookViewId="0">
      <selection activeCell="C12" sqref="C12"/>
    </sheetView>
  </sheetViews>
  <sheetFormatPr defaultColWidth="8.77734375" defaultRowHeight="14.4" x14ac:dyDescent="0.3"/>
  <cols>
    <col min="1" max="1" width="15.109375" customWidth="1"/>
    <col min="2" max="2" width="16.44140625" customWidth="1"/>
    <col min="3" max="3" width="16.77734375" bestFit="1" customWidth="1"/>
    <col min="4" max="4" width="16.44140625" customWidth="1"/>
    <col min="5" max="5" width="17" customWidth="1"/>
    <col min="6" max="6" width="68.109375" customWidth="1"/>
    <col min="7" max="7" width="14.77734375" customWidth="1"/>
    <col min="8" max="8" width="28.6640625" customWidth="1"/>
    <col min="9" max="9" width="20.44140625" customWidth="1"/>
    <col min="10" max="10" width="72.6640625" customWidth="1"/>
    <col min="11" max="11" width="19" customWidth="1"/>
    <col min="12" max="12" width="34.33203125" customWidth="1"/>
    <col min="13" max="13" width="22.44140625" customWidth="1"/>
    <col min="14" max="14" width="50.6640625" customWidth="1"/>
    <col min="15" max="15" width="14" customWidth="1"/>
    <col min="16" max="16" width="23.33203125" customWidth="1"/>
    <col min="17" max="17" width="21.44140625" customWidth="1"/>
    <col min="18" max="18" width="22.44140625" customWidth="1"/>
    <col min="19" max="19" width="12.44140625" customWidth="1"/>
    <col min="20" max="20" width="18.77734375" customWidth="1"/>
    <col min="23" max="23" width="14.33203125" customWidth="1"/>
    <col min="24" max="24" width="16" customWidth="1"/>
    <col min="26" max="26" width="12.6640625" bestFit="1" customWidth="1"/>
    <col min="27" max="27" width="18.109375" bestFit="1" customWidth="1"/>
  </cols>
  <sheetData>
    <row r="1" spans="1:27" x14ac:dyDescent="0.3">
      <c r="A1" s="11" t="s">
        <v>68</v>
      </c>
      <c r="B1" s="11" t="s">
        <v>73</v>
      </c>
      <c r="C1" s="11" t="s">
        <v>171</v>
      </c>
      <c r="D1" s="11" t="s">
        <v>194</v>
      </c>
      <c r="E1" s="12" t="s">
        <v>74</v>
      </c>
      <c r="F1" s="12" t="s">
        <v>73</v>
      </c>
      <c r="G1" s="11" t="s">
        <v>171</v>
      </c>
      <c r="H1" s="11" t="s">
        <v>198</v>
      </c>
      <c r="I1" s="12" t="s">
        <v>51</v>
      </c>
      <c r="J1" s="12" t="s">
        <v>75</v>
      </c>
      <c r="K1" s="12" t="s">
        <v>219</v>
      </c>
      <c r="L1" s="12" t="s">
        <v>220</v>
      </c>
      <c r="M1" s="12" t="s">
        <v>76</v>
      </c>
      <c r="N1" s="12" t="s">
        <v>77</v>
      </c>
      <c r="O1" s="12" t="s">
        <v>237</v>
      </c>
      <c r="P1" s="12" t="s">
        <v>194</v>
      </c>
      <c r="Q1" s="12" t="s">
        <v>78</v>
      </c>
      <c r="R1" s="12" t="s">
        <v>73</v>
      </c>
      <c r="S1" s="12" t="s">
        <v>250</v>
      </c>
      <c r="T1" s="12" t="s">
        <v>193</v>
      </c>
      <c r="W1" s="5" t="s">
        <v>167</v>
      </c>
      <c r="X1" s="5" t="s">
        <v>144</v>
      </c>
      <c r="Z1" t="s">
        <v>274</v>
      </c>
      <c r="AA1" t="s">
        <v>275</v>
      </c>
    </row>
    <row r="2" spans="1:27" x14ac:dyDescent="0.3">
      <c r="A2" s="10" t="s">
        <v>62</v>
      </c>
      <c r="B2" s="7" t="s">
        <v>62</v>
      </c>
      <c r="C2" s="7">
        <v>2</v>
      </c>
      <c r="D2" s="7" t="s">
        <v>259</v>
      </c>
      <c r="E2" s="10" t="s">
        <v>12</v>
      </c>
      <c r="F2" s="7" t="s">
        <v>267</v>
      </c>
      <c r="G2" s="7" t="s">
        <v>197</v>
      </c>
      <c r="H2" s="7" t="s">
        <v>201</v>
      </c>
      <c r="I2" s="10" t="s">
        <v>96</v>
      </c>
      <c r="J2" s="7" t="s">
        <v>214</v>
      </c>
      <c r="K2" s="7" t="s">
        <v>221</v>
      </c>
      <c r="L2" s="7" t="s">
        <v>222</v>
      </c>
      <c r="M2" s="10" t="s">
        <v>23</v>
      </c>
      <c r="N2" s="7" t="s">
        <v>116</v>
      </c>
      <c r="O2" s="7">
        <v>1</v>
      </c>
      <c r="P2" s="7" t="s">
        <v>196</v>
      </c>
      <c r="Q2" s="10" t="s">
        <v>28</v>
      </c>
      <c r="R2" s="7" t="s">
        <v>28</v>
      </c>
      <c r="S2" s="7">
        <v>1</v>
      </c>
      <c r="T2" s="7" t="s">
        <v>251</v>
      </c>
      <c r="W2" t="s">
        <v>29</v>
      </c>
      <c r="X2">
        <v>8</v>
      </c>
      <c r="Y2" t="s">
        <v>159</v>
      </c>
      <c r="Z2">
        <v>95</v>
      </c>
      <c r="AA2">
        <f>X2*Z2</f>
        <v>760</v>
      </c>
    </row>
    <row r="3" spans="1:27" x14ac:dyDescent="0.3">
      <c r="A3" s="10" t="s">
        <v>6</v>
      </c>
      <c r="B3" s="7" t="s">
        <v>185</v>
      </c>
      <c r="C3" s="7">
        <v>2</v>
      </c>
      <c r="D3" s="7" t="s">
        <v>152</v>
      </c>
      <c r="E3" s="10" t="s">
        <v>13</v>
      </c>
      <c r="F3" s="7" t="s">
        <v>191</v>
      </c>
      <c r="G3" s="7" t="s">
        <v>199</v>
      </c>
      <c r="H3" s="7" t="s">
        <v>200</v>
      </c>
      <c r="I3" s="10" t="s">
        <v>16</v>
      </c>
      <c r="J3" s="7" t="s">
        <v>215</v>
      </c>
      <c r="K3" s="7" t="s">
        <v>223</v>
      </c>
      <c r="L3" s="7" t="s">
        <v>224</v>
      </c>
      <c r="M3" s="10" t="s">
        <v>24</v>
      </c>
      <c r="N3" s="7" t="s">
        <v>266</v>
      </c>
      <c r="O3" s="7" t="s">
        <v>238</v>
      </c>
      <c r="P3" s="7" t="s">
        <v>239</v>
      </c>
      <c r="Q3" s="10" t="s">
        <v>29</v>
      </c>
      <c r="R3" s="7" t="s">
        <v>29</v>
      </c>
      <c r="S3" s="7">
        <v>1</v>
      </c>
      <c r="T3" s="7" t="s">
        <v>252</v>
      </c>
      <c r="W3" t="s">
        <v>25</v>
      </c>
      <c r="X3">
        <v>12</v>
      </c>
      <c r="Y3" t="s">
        <v>150</v>
      </c>
      <c r="Z3">
        <v>3</v>
      </c>
      <c r="AA3">
        <f t="shared" ref="AA3:AA66" si="0">X3*Z3</f>
        <v>36</v>
      </c>
    </row>
    <row r="4" spans="1:27" x14ac:dyDescent="0.3">
      <c r="A4" s="10" t="s">
        <v>7</v>
      </c>
      <c r="B4" s="7" t="s">
        <v>64</v>
      </c>
      <c r="C4" s="7">
        <v>1</v>
      </c>
      <c r="D4" s="7" t="s">
        <v>236</v>
      </c>
      <c r="E4" s="10" t="s">
        <v>81</v>
      </c>
      <c r="F4" s="7" t="s">
        <v>186</v>
      </c>
      <c r="G4" s="7" t="s">
        <v>203</v>
      </c>
      <c r="H4" s="7" t="s">
        <v>202</v>
      </c>
      <c r="I4" s="10" t="s">
        <v>17</v>
      </c>
      <c r="J4" s="7" t="s">
        <v>216</v>
      </c>
      <c r="K4" s="7" t="s">
        <v>225</v>
      </c>
      <c r="L4" s="7" t="s">
        <v>226</v>
      </c>
      <c r="M4" s="10" t="s">
        <v>25</v>
      </c>
      <c r="N4" s="7" t="s">
        <v>25</v>
      </c>
      <c r="O4" s="7">
        <v>4</v>
      </c>
      <c r="P4" s="7" t="s">
        <v>240</v>
      </c>
      <c r="Q4" s="10" t="s">
        <v>30</v>
      </c>
      <c r="R4" s="7" t="s">
        <v>30</v>
      </c>
      <c r="S4" s="7">
        <v>8</v>
      </c>
      <c r="T4" s="7" t="s">
        <v>253</v>
      </c>
      <c r="W4" t="s">
        <v>142</v>
      </c>
      <c r="X4">
        <v>1</v>
      </c>
      <c r="Z4">
        <v>234</v>
      </c>
      <c r="AA4">
        <f t="shared" si="0"/>
        <v>234</v>
      </c>
    </row>
    <row r="5" spans="1:27" x14ac:dyDescent="0.3">
      <c r="A5" s="10" t="s">
        <v>65</v>
      </c>
      <c r="B5" s="7" t="s">
        <v>169</v>
      </c>
      <c r="C5" s="7">
        <v>4</v>
      </c>
      <c r="D5" s="7" t="s">
        <v>195</v>
      </c>
      <c r="E5" s="10" t="s">
        <v>34</v>
      </c>
      <c r="F5" s="7" t="s">
        <v>187</v>
      </c>
      <c r="G5" s="7" t="s">
        <v>204</v>
      </c>
      <c r="H5" s="7" t="s">
        <v>205</v>
      </c>
      <c r="I5" s="10" t="s">
        <v>18</v>
      </c>
      <c r="J5" s="7" t="s">
        <v>18</v>
      </c>
      <c r="K5" s="7">
        <v>0.5</v>
      </c>
      <c r="L5" s="7" t="s">
        <v>227</v>
      </c>
      <c r="M5" s="10" t="s">
        <v>27</v>
      </c>
      <c r="N5" s="7" t="s">
        <v>119</v>
      </c>
      <c r="O5" s="7">
        <v>2</v>
      </c>
      <c r="P5" s="7">
        <v>2</v>
      </c>
      <c r="Q5" s="10" t="s">
        <v>31</v>
      </c>
      <c r="R5" s="7" t="s">
        <v>31</v>
      </c>
      <c r="S5" s="7">
        <v>1</v>
      </c>
      <c r="T5" s="7" t="s">
        <v>254</v>
      </c>
      <c r="W5" t="s">
        <v>70</v>
      </c>
      <c r="X5">
        <v>10</v>
      </c>
      <c r="Z5" s="15">
        <v>245</v>
      </c>
      <c r="AA5">
        <f t="shared" si="0"/>
        <v>2450</v>
      </c>
    </row>
    <row r="6" spans="1:27" x14ac:dyDescent="0.3">
      <c r="A6" s="10" t="s">
        <v>8</v>
      </c>
      <c r="B6" s="7" t="s">
        <v>170</v>
      </c>
      <c r="C6" s="7">
        <v>1</v>
      </c>
      <c r="D6" s="7" t="s">
        <v>196</v>
      </c>
      <c r="E6" s="10" t="s">
        <v>35</v>
      </c>
      <c r="F6" s="7" t="s">
        <v>190</v>
      </c>
      <c r="G6" s="7" t="s">
        <v>206</v>
      </c>
      <c r="H6" s="7" t="s">
        <v>207</v>
      </c>
      <c r="I6" s="10" t="s">
        <v>19</v>
      </c>
      <c r="J6" s="7" t="s">
        <v>268</v>
      </c>
      <c r="K6" s="7" t="s">
        <v>230</v>
      </c>
      <c r="L6" s="7" t="s">
        <v>229</v>
      </c>
      <c r="M6" s="10" t="s">
        <v>120</v>
      </c>
      <c r="N6" s="7" t="s">
        <v>121</v>
      </c>
      <c r="O6" s="7">
        <v>4</v>
      </c>
      <c r="P6" s="7" t="s">
        <v>195</v>
      </c>
      <c r="Q6" s="10" t="s">
        <v>32</v>
      </c>
      <c r="R6" s="7" t="s">
        <v>32</v>
      </c>
      <c r="S6" s="7">
        <v>1</v>
      </c>
      <c r="T6" s="7" t="s">
        <v>196</v>
      </c>
      <c r="W6" t="s">
        <v>93</v>
      </c>
      <c r="X6">
        <v>16</v>
      </c>
      <c r="Y6" t="s">
        <v>147</v>
      </c>
      <c r="Z6" s="15">
        <v>22.64</v>
      </c>
      <c r="AA6">
        <f t="shared" si="0"/>
        <v>362.24</v>
      </c>
    </row>
    <row r="7" spans="1:27" x14ac:dyDescent="0.3">
      <c r="A7" s="10" t="s">
        <v>9</v>
      </c>
      <c r="B7" s="7" t="s">
        <v>69</v>
      </c>
      <c r="C7" s="7">
        <v>1</v>
      </c>
      <c r="D7" s="7" t="s">
        <v>163</v>
      </c>
      <c r="E7" s="10" t="s">
        <v>91</v>
      </c>
      <c r="F7" s="7" t="s">
        <v>188</v>
      </c>
      <c r="G7" s="7" t="s">
        <v>208</v>
      </c>
      <c r="H7" s="7" t="s">
        <v>209</v>
      </c>
      <c r="I7" s="10" t="s">
        <v>20</v>
      </c>
      <c r="J7" s="7" t="s">
        <v>217</v>
      </c>
      <c r="K7" s="7" t="s">
        <v>228</v>
      </c>
      <c r="L7" s="7" t="s">
        <v>231</v>
      </c>
      <c r="M7" s="10" t="s">
        <v>122</v>
      </c>
      <c r="N7" s="7" t="s">
        <v>123</v>
      </c>
      <c r="O7" s="7">
        <v>1</v>
      </c>
      <c r="P7" s="7" t="s">
        <v>196</v>
      </c>
      <c r="Q7" s="10" t="s">
        <v>33</v>
      </c>
      <c r="R7" s="7" t="s">
        <v>33</v>
      </c>
      <c r="S7" s="7">
        <v>1</v>
      </c>
      <c r="T7" s="7" t="s">
        <v>255</v>
      </c>
      <c r="W7" t="s">
        <v>137</v>
      </c>
      <c r="X7">
        <v>16</v>
      </c>
      <c r="Y7" t="s">
        <v>147</v>
      </c>
      <c r="Z7" s="15">
        <v>17.5</v>
      </c>
      <c r="AA7">
        <f t="shared" si="0"/>
        <v>280</v>
      </c>
    </row>
    <row r="8" spans="1:27" x14ac:dyDescent="0.3">
      <c r="A8" s="10" t="s">
        <v>11</v>
      </c>
      <c r="B8" s="7" t="s">
        <v>70</v>
      </c>
      <c r="C8" s="7">
        <v>1</v>
      </c>
      <c r="D8" s="7" t="s">
        <v>260</v>
      </c>
      <c r="E8" s="10" t="s">
        <v>37</v>
      </c>
      <c r="F8" s="7" t="s">
        <v>189</v>
      </c>
      <c r="G8" s="7" t="s">
        <v>210</v>
      </c>
      <c r="H8" s="7" t="s">
        <v>211</v>
      </c>
      <c r="I8" s="10" t="s">
        <v>21</v>
      </c>
      <c r="J8" s="7" t="s">
        <v>232</v>
      </c>
      <c r="K8" s="7" t="s">
        <v>233</v>
      </c>
      <c r="L8" s="7" t="s">
        <v>234</v>
      </c>
      <c r="M8" s="10" t="s">
        <v>124</v>
      </c>
      <c r="N8" s="7" t="s">
        <v>241</v>
      </c>
      <c r="O8" s="7" t="s">
        <v>242</v>
      </c>
      <c r="P8" s="7" t="s">
        <v>243</v>
      </c>
      <c r="Q8" s="10" t="s">
        <v>43</v>
      </c>
      <c r="R8" s="7" t="s">
        <v>258</v>
      </c>
      <c r="S8" s="7" t="s">
        <v>256</v>
      </c>
      <c r="T8" s="7" t="s">
        <v>257</v>
      </c>
      <c r="W8" t="s">
        <v>30</v>
      </c>
      <c r="X8">
        <v>48</v>
      </c>
      <c r="Y8" t="s">
        <v>153</v>
      </c>
      <c r="Z8" s="15">
        <v>4</v>
      </c>
      <c r="AA8">
        <f t="shared" si="0"/>
        <v>192</v>
      </c>
    </row>
    <row r="9" spans="1:27" x14ac:dyDescent="0.3">
      <c r="A9" s="10" t="s">
        <v>10</v>
      </c>
      <c r="B9" s="7" t="s">
        <v>71</v>
      </c>
      <c r="C9" s="7">
        <v>1</v>
      </c>
      <c r="D9" s="7" t="s">
        <v>265</v>
      </c>
      <c r="E9" s="10" t="s">
        <v>39</v>
      </c>
      <c r="F9" s="7" t="s">
        <v>264</v>
      </c>
      <c r="G9" s="7" t="s">
        <v>212</v>
      </c>
      <c r="H9" s="7" t="s">
        <v>213</v>
      </c>
      <c r="I9" s="10" t="s">
        <v>113</v>
      </c>
      <c r="J9" s="7" t="s">
        <v>218</v>
      </c>
      <c r="K9" s="7" t="s">
        <v>223</v>
      </c>
      <c r="L9" s="7" t="s">
        <v>235</v>
      </c>
      <c r="M9" s="10" t="s">
        <v>41</v>
      </c>
      <c r="N9" s="7" t="s">
        <v>244</v>
      </c>
      <c r="O9" s="7" t="s">
        <v>245</v>
      </c>
      <c r="P9" s="7" t="s">
        <v>246</v>
      </c>
      <c r="Q9" s="10" t="s">
        <v>44</v>
      </c>
      <c r="R9" s="7" t="s">
        <v>44</v>
      </c>
      <c r="S9" s="7">
        <v>1</v>
      </c>
      <c r="T9" s="7" t="s">
        <v>196</v>
      </c>
      <c r="W9" t="s">
        <v>83</v>
      </c>
      <c r="X9">
        <v>8</v>
      </c>
      <c r="Y9" t="s">
        <v>147</v>
      </c>
      <c r="Z9" s="15">
        <v>94</v>
      </c>
      <c r="AA9">
        <f t="shared" si="0"/>
        <v>752</v>
      </c>
    </row>
    <row r="10" spans="1:27" x14ac:dyDescent="0.3">
      <c r="A10" s="10" t="s">
        <v>72</v>
      </c>
      <c r="B10" s="7" t="s">
        <v>72</v>
      </c>
      <c r="C10" s="7">
        <v>1</v>
      </c>
      <c r="D10" s="7" t="s">
        <v>261</v>
      </c>
      <c r="E10" s="13"/>
      <c r="F10" s="7"/>
      <c r="G10" s="7"/>
      <c r="H10" s="7"/>
      <c r="I10" s="10" t="s">
        <v>22</v>
      </c>
      <c r="J10" s="7" t="s">
        <v>22</v>
      </c>
      <c r="K10" s="7">
        <v>1</v>
      </c>
      <c r="L10" s="7">
        <v>1</v>
      </c>
      <c r="M10" s="10" t="s">
        <v>125</v>
      </c>
      <c r="N10" s="7" t="s">
        <v>247</v>
      </c>
      <c r="O10" s="7" t="s">
        <v>248</v>
      </c>
      <c r="P10" s="7" t="s">
        <v>249</v>
      </c>
      <c r="Q10" s="10" t="s">
        <v>45</v>
      </c>
      <c r="R10" s="7" t="s">
        <v>45</v>
      </c>
      <c r="S10" s="7">
        <v>1</v>
      </c>
      <c r="T10" s="7" t="s">
        <v>163</v>
      </c>
      <c r="W10" t="s">
        <v>89</v>
      </c>
      <c r="X10">
        <v>10</v>
      </c>
      <c r="Y10" t="s">
        <v>150</v>
      </c>
      <c r="Z10" s="15">
        <v>13</v>
      </c>
      <c r="AA10">
        <f t="shared" si="0"/>
        <v>130</v>
      </c>
    </row>
    <row r="11" spans="1:27" x14ac:dyDescent="0.3">
      <c r="E11" s="6"/>
      <c r="I11" s="6"/>
      <c r="W11" t="s">
        <v>128</v>
      </c>
      <c r="X11">
        <v>30</v>
      </c>
      <c r="Y11" t="s">
        <v>162</v>
      </c>
      <c r="Z11" s="15">
        <v>16</v>
      </c>
      <c r="AA11">
        <f t="shared" si="0"/>
        <v>480</v>
      </c>
    </row>
    <row r="12" spans="1:27" x14ac:dyDescent="0.3">
      <c r="E12" s="6"/>
      <c r="I12" s="6"/>
      <c r="W12" t="s">
        <v>87</v>
      </c>
      <c r="X12">
        <v>1</v>
      </c>
      <c r="Y12" t="s">
        <v>146</v>
      </c>
      <c r="Z12" s="15">
        <v>1085</v>
      </c>
      <c r="AA12">
        <f t="shared" si="0"/>
        <v>1085</v>
      </c>
    </row>
    <row r="13" spans="1:27" x14ac:dyDescent="0.3">
      <c r="E13" s="6"/>
      <c r="M13" s="6"/>
      <c r="W13" t="s">
        <v>31</v>
      </c>
      <c r="X13">
        <v>15</v>
      </c>
      <c r="Y13" t="s">
        <v>156</v>
      </c>
      <c r="Z13" s="15">
        <v>152</v>
      </c>
      <c r="AA13">
        <f t="shared" si="0"/>
        <v>2280</v>
      </c>
    </row>
    <row r="14" spans="1:27" x14ac:dyDescent="0.3">
      <c r="I14" s="6"/>
      <c r="M14" s="6"/>
      <c r="W14" t="s">
        <v>45</v>
      </c>
      <c r="X14">
        <v>2</v>
      </c>
      <c r="Y14" t="s">
        <v>163</v>
      </c>
      <c r="Z14" s="15">
        <v>406</v>
      </c>
      <c r="AA14">
        <f t="shared" si="0"/>
        <v>812</v>
      </c>
    </row>
    <row r="15" spans="1:27" x14ac:dyDescent="0.3">
      <c r="E15" s="6"/>
      <c r="I15" s="6"/>
      <c r="M15" s="6"/>
      <c r="W15" t="s">
        <v>127</v>
      </c>
      <c r="X15">
        <v>60</v>
      </c>
      <c r="Y15" t="s">
        <v>161</v>
      </c>
      <c r="Z15" s="15">
        <v>16.2</v>
      </c>
      <c r="AA15">
        <f t="shared" si="0"/>
        <v>972</v>
      </c>
    </row>
    <row r="16" spans="1:27" x14ac:dyDescent="0.3">
      <c r="E16" s="6"/>
      <c r="I16" s="6"/>
      <c r="Q16" s="6"/>
      <c r="W16" t="s">
        <v>132</v>
      </c>
      <c r="X16">
        <v>16</v>
      </c>
      <c r="Y16" t="s">
        <v>147</v>
      </c>
      <c r="Z16" s="15">
        <v>12</v>
      </c>
      <c r="AA16">
        <f t="shared" si="0"/>
        <v>192</v>
      </c>
    </row>
    <row r="17" spans="5:27" x14ac:dyDescent="0.3">
      <c r="E17" s="6"/>
      <c r="I17" s="6"/>
      <c r="M17" s="6"/>
      <c r="W17" t="s">
        <v>85</v>
      </c>
      <c r="X17">
        <v>20</v>
      </c>
      <c r="Y17" t="s">
        <v>149</v>
      </c>
      <c r="Z17" s="15">
        <v>7.63</v>
      </c>
      <c r="AA17">
        <f t="shared" si="0"/>
        <v>152.6</v>
      </c>
    </row>
    <row r="18" spans="5:27" x14ac:dyDescent="0.3">
      <c r="E18" s="6"/>
      <c r="I18" s="6"/>
      <c r="M18" s="6"/>
      <c r="Q18" s="6"/>
      <c r="W18" t="s">
        <v>67</v>
      </c>
      <c r="X18">
        <v>8</v>
      </c>
      <c r="Z18" s="15">
        <v>150</v>
      </c>
      <c r="AA18">
        <f t="shared" si="0"/>
        <v>1200</v>
      </c>
    </row>
    <row r="19" spans="5:27" x14ac:dyDescent="0.3">
      <c r="E19" s="6"/>
      <c r="I19" s="6"/>
      <c r="M19" s="6"/>
      <c r="W19" t="s">
        <v>62</v>
      </c>
      <c r="X19">
        <v>12</v>
      </c>
      <c r="Z19" s="15">
        <v>78</v>
      </c>
      <c r="AA19">
        <f t="shared" si="0"/>
        <v>936</v>
      </c>
    </row>
    <row r="20" spans="5:27" x14ac:dyDescent="0.3">
      <c r="E20" s="6"/>
      <c r="I20" s="6"/>
      <c r="M20" s="6"/>
      <c r="Q20" s="6"/>
      <c r="W20" t="s">
        <v>10</v>
      </c>
      <c r="X20">
        <v>12</v>
      </c>
      <c r="Z20" s="15">
        <v>134</v>
      </c>
      <c r="AA20">
        <f t="shared" si="0"/>
        <v>1608</v>
      </c>
    </row>
    <row r="21" spans="5:27" x14ac:dyDescent="0.3">
      <c r="W21" t="s">
        <v>98</v>
      </c>
      <c r="X21">
        <v>8</v>
      </c>
      <c r="Y21" t="s">
        <v>156</v>
      </c>
      <c r="Z21" s="15">
        <v>10</v>
      </c>
      <c r="AA21">
        <f t="shared" si="0"/>
        <v>80</v>
      </c>
    </row>
    <row r="22" spans="5:27" x14ac:dyDescent="0.3">
      <c r="I22" s="6"/>
      <c r="W22" t="s">
        <v>117</v>
      </c>
      <c r="X22">
        <v>12</v>
      </c>
      <c r="Y22" t="s">
        <v>154</v>
      </c>
      <c r="Z22" s="15">
        <v>90</v>
      </c>
      <c r="AA22">
        <f t="shared" si="0"/>
        <v>1080</v>
      </c>
    </row>
    <row r="23" spans="5:27" x14ac:dyDescent="0.3">
      <c r="I23" s="6"/>
      <c r="W23" t="s">
        <v>136</v>
      </c>
      <c r="X23">
        <v>12</v>
      </c>
      <c r="Y23" t="s">
        <v>156</v>
      </c>
      <c r="Z23" s="15">
        <v>187</v>
      </c>
      <c r="AA23">
        <f t="shared" si="0"/>
        <v>2244</v>
      </c>
    </row>
    <row r="24" spans="5:27" x14ac:dyDescent="0.3">
      <c r="W24" t="s">
        <v>101</v>
      </c>
      <c r="X24">
        <v>4</v>
      </c>
      <c r="Y24" t="s">
        <v>156</v>
      </c>
      <c r="Z24" s="15">
        <v>250</v>
      </c>
      <c r="AA24">
        <f t="shared" si="0"/>
        <v>1000</v>
      </c>
    </row>
    <row r="25" spans="5:27" x14ac:dyDescent="0.3">
      <c r="I25" s="6"/>
      <c r="W25" t="s">
        <v>22</v>
      </c>
      <c r="X25">
        <v>4</v>
      </c>
      <c r="Y25" t="s">
        <v>156</v>
      </c>
      <c r="Z25" s="15">
        <f>285*3</f>
        <v>855</v>
      </c>
      <c r="AA25">
        <f t="shared" si="0"/>
        <v>3420</v>
      </c>
    </row>
    <row r="26" spans="5:27" x14ac:dyDescent="0.3">
      <c r="E26" s="6"/>
      <c r="I26" s="6"/>
      <c r="M26" s="6"/>
      <c r="W26" t="s">
        <v>102</v>
      </c>
      <c r="X26">
        <v>4</v>
      </c>
      <c r="Y26" t="s">
        <v>156</v>
      </c>
      <c r="Z26" s="15">
        <v>25</v>
      </c>
      <c r="AA26">
        <f t="shared" si="0"/>
        <v>100</v>
      </c>
    </row>
    <row r="27" spans="5:27" x14ac:dyDescent="0.3">
      <c r="E27" s="6"/>
      <c r="I27" s="6"/>
      <c r="M27" s="6"/>
      <c r="W27" t="s">
        <v>44</v>
      </c>
      <c r="X27">
        <v>6</v>
      </c>
      <c r="Y27" t="s">
        <v>156</v>
      </c>
      <c r="Z27" s="15">
        <v>140</v>
      </c>
      <c r="AA27">
        <f t="shared" si="0"/>
        <v>840</v>
      </c>
    </row>
    <row r="28" spans="5:27" x14ac:dyDescent="0.3">
      <c r="E28" s="6"/>
      <c r="M28" s="6"/>
      <c r="W28" t="s">
        <v>143</v>
      </c>
      <c r="X28">
        <v>6</v>
      </c>
      <c r="Z28" s="15">
        <v>132</v>
      </c>
      <c r="AA28">
        <f t="shared" si="0"/>
        <v>792</v>
      </c>
    </row>
    <row r="29" spans="5:27" x14ac:dyDescent="0.3">
      <c r="E29" s="6"/>
      <c r="I29" s="6"/>
      <c r="W29" t="s">
        <v>126</v>
      </c>
      <c r="X29">
        <v>8</v>
      </c>
      <c r="Y29" t="s">
        <v>147</v>
      </c>
      <c r="Z29" s="15">
        <v>3.88</v>
      </c>
      <c r="AA29">
        <f t="shared" si="0"/>
        <v>31.04</v>
      </c>
    </row>
    <row r="30" spans="5:27" x14ac:dyDescent="0.3">
      <c r="W30" t="s">
        <v>104</v>
      </c>
      <c r="X30">
        <v>1</v>
      </c>
      <c r="Y30" t="s">
        <v>146</v>
      </c>
      <c r="Z30" s="15">
        <v>1506</v>
      </c>
      <c r="AA30">
        <f t="shared" si="0"/>
        <v>1506</v>
      </c>
    </row>
    <row r="31" spans="5:27" x14ac:dyDescent="0.3">
      <c r="W31" t="s">
        <v>106</v>
      </c>
      <c r="X31">
        <v>8</v>
      </c>
      <c r="Z31" s="15">
        <v>150</v>
      </c>
      <c r="AA31">
        <f t="shared" si="0"/>
        <v>1200</v>
      </c>
    </row>
    <row r="32" spans="5:27" x14ac:dyDescent="0.3">
      <c r="W32" t="s">
        <v>118</v>
      </c>
      <c r="X32">
        <v>6</v>
      </c>
      <c r="Y32" t="s">
        <v>155</v>
      </c>
      <c r="Z32" s="15">
        <v>1</v>
      </c>
      <c r="AA32">
        <f t="shared" si="0"/>
        <v>6</v>
      </c>
    </row>
    <row r="33" spans="23:27" x14ac:dyDescent="0.3">
      <c r="W33" t="s">
        <v>130</v>
      </c>
      <c r="X33">
        <v>12</v>
      </c>
      <c r="Y33" t="s">
        <v>166</v>
      </c>
      <c r="Z33" s="15">
        <v>150</v>
      </c>
      <c r="AA33">
        <f t="shared" si="0"/>
        <v>1800</v>
      </c>
    </row>
    <row r="34" spans="23:27" x14ac:dyDescent="0.3">
      <c r="W34" t="s">
        <v>129</v>
      </c>
      <c r="X34">
        <v>12</v>
      </c>
      <c r="Y34" t="s">
        <v>115</v>
      </c>
      <c r="Z34" s="15">
        <v>151</v>
      </c>
      <c r="AA34">
        <f t="shared" si="0"/>
        <v>1812</v>
      </c>
    </row>
    <row r="35" spans="23:27" x14ac:dyDescent="0.3">
      <c r="W35" t="s">
        <v>138</v>
      </c>
      <c r="X35">
        <v>8</v>
      </c>
      <c r="Y35" t="s">
        <v>147</v>
      </c>
      <c r="Z35" s="15">
        <v>70.63</v>
      </c>
      <c r="AA35">
        <f t="shared" si="0"/>
        <v>565.04</v>
      </c>
    </row>
    <row r="36" spans="23:27" x14ac:dyDescent="0.3">
      <c r="W36" t="s">
        <v>107</v>
      </c>
      <c r="X36">
        <v>24</v>
      </c>
      <c r="Y36" t="s">
        <v>156</v>
      </c>
      <c r="Z36" s="15">
        <v>19</v>
      </c>
      <c r="AA36">
        <f t="shared" si="0"/>
        <v>456</v>
      </c>
    </row>
    <row r="37" spans="23:27" x14ac:dyDescent="0.3">
      <c r="W37" t="s">
        <v>82</v>
      </c>
      <c r="X37">
        <v>1</v>
      </c>
      <c r="Y37" t="s">
        <v>148</v>
      </c>
      <c r="Z37" s="15">
        <v>53</v>
      </c>
      <c r="AA37">
        <f t="shared" si="0"/>
        <v>53</v>
      </c>
    </row>
    <row r="38" spans="23:27" x14ac:dyDescent="0.3">
      <c r="W38" t="s">
        <v>88</v>
      </c>
      <c r="X38">
        <v>8</v>
      </c>
      <c r="Y38" t="s">
        <v>147</v>
      </c>
      <c r="Z38" s="16">
        <f>1495/8</f>
        <v>186.875</v>
      </c>
      <c r="AA38">
        <f t="shared" si="0"/>
        <v>1495</v>
      </c>
    </row>
    <row r="39" spans="23:27" x14ac:dyDescent="0.3">
      <c r="W39" t="s">
        <v>72</v>
      </c>
      <c r="X39">
        <v>4</v>
      </c>
      <c r="Z39" s="15">
        <v>426</v>
      </c>
      <c r="AA39">
        <f t="shared" si="0"/>
        <v>1704</v>
      </c>
    </row>
    <row r="40" spans="23:27" x14ac:dyDescent="0.3">
      <c r="W40" t="s">
        <v>133</v>
      </c>
      <c r="X40">
        <v>8</v>
      </c>
      <c r="Y40" t="s">
        <v>147</v>
      </c>
      <c r="Z40" s="16">
        <f>21/8</f>
        <v>2.625</v>
      </c>
      <c r="AA40">
        <f t="shared" si="0"/>
        <v>21</v>
      </c>
    </row>
    <row r="41" spans="23:27" x14ac:dyDescent="0.3">
      <c r="W41" t="s">
        <v>99</v>
      </c>
      <c r="X41">
        <v>4</v>
      </c>
      <c r="Y41" t="s">
        <v>156</v>
      </c>
      <c r="Z41" s="15">
        <v>221</v>
      </c>
      <c r="AA41">
        <f t="shared" si="0"/>
        <v>884</v>
      </c>
    </row>
    <row r="42" spans="23:27" x14ac:dyDescent="0.3">
      <c r="W42" t="s">
        <v>64</v>
      </c>
      <c r="X42">
        <v>12</v>
      </c>
      <c r="Z42" s="15">
        <v>160</v>
      </c>
      <c r="AA42">
        <f t="shared" si="0"/>
        <v>1920</v>
      </c>
    </row>
    <row r="43" spans="23:27" x14ac:dyDescent="0.3">
      <c r="W43" t="s">
        <v>131</v>
      </c>
      <c r="X43">
        <v>7</v>
      </c>
      <c r="Y43" t="s">
        <v>157</v>
      </c>
      <c r="Z43" s="15">
        <v>45</v>
      </c>
      <c r="AA43">
        <f t="shared" si="0"/>
        <v>315</v>
      </c>
    </row>
    <row r="44" spans="23:27" x14ac:dyDescent="0.3">
      <c r="W44" t="s">
        <v>90</v>
      </c>
      <c r="X44">
        <v>1</v>
      </c>
      <c r="Z44" s="15">
        <v>44</v>
      </c>
      <c r="AA44">
        <f t="shared" si="0"/>
        <v>44</v>
      </c>
    </row>
    <row r="45" spans="23:27" x14ac:dyDescent="0.3">
      <c r="W45" t="s">
        <v>28</v>
      </c>
      <c r="X45">
        <v>8</v>
      </c>
      <c r="Y45" t="s">
        <v>158</v>
      </c>
      <c r="Z45" s="15">
        <v>45</v>
      </c>
      <c r="AA45">
        <f t="shared" si="0"/>
        <v>360</v>
      </c>
    </row>
    <row r="46" spans="23:27" x14ac:dyDescent="0.3">
      <c r="W46" t="s">
        <v>33</v>
      </c>
      <c r="X46">
        <v>40</v>
      </c>
      <c r="Y46" t="s">
        <v>160</v>
      </c>
      <c r="Z46" s="15">
        <v>53</v>
      </c>
      <c r="AA46">
        <f t="shared" si="0"/>
        <v>2120</v>
      </c>
    </row>
    <row r="47" spans="23:27" x14ac:dyDescent="0.3">
      <c r="W47" t="s">
        <v>66</v>
      </c>
      <c r="X47">
        <v>12</v>
      </c>
      <c r="Z47" s="15">
        <v>10.63</v>
      </c>
      <c r="AA47">
        <f t="shared" si="0"/>
        <v>127.56</v>
      </c>
    </row>
    <row r="48" spans="23:27" x14ac:dyDescent="0.3">
      <c r="W48" t="s">
        <v>80</v>
      </c>
      <c r="X48">
        <v>8</v>
      </c>
      <c r="Z48" s="15">
        <v>166</v>
      </c>
      <c r="AA48">
        <f t="shared" si="0"/>
        <v>1328</v>
      </c>
    </row>
    <row r="49" spans="23:27" x14ac:dyDescent="0.3">
      <c r="W49" t="s">
        <v>79</v>
      </c>
      <c r="X49">
        <v>12</v>
      </c>
      <c r="Y49" t="s">
        <v>147</v>
      </c>
      <c r="Z49" s="15">
        <v>189.75</v>
      </c>
      <c r="AA49">
        <f t="shared" si="0"/>
        <v>2277</v>
      </c>
    </row>
    <row r="50" spans="23:27" x14ac:dyDescent="0.3">
      <c r="W50" t="s">
        <v>84</v>
      </c>
      <c r="X50">
        <v>6</v>
      </c>
      <c r="Y50" t="s">
        <v>147</v>
      </c>
      <c r="Z50" s="15">
        <v>53.88</v>
      </c>
      <c r="AA50">
        <f t="shared" si="0"/>
        <v>323.28000000000003</v>
      </c>
    </row>
    <row r="51" spans="23:27" x14ac:dyDescent="0.3">
      <c r="W51" t="s">
        <v>100</v>
      </c>
      <c r="X51">
        <v>4</v>
      </c>
      <c r="Y51" t="s">
        <v>156</v>
      </c>
      <c r="Z51" s="15">
        <v>70</v>
      </c>
      <c r="AA51">
        <f t="shared" si="0"/>
        <v>280</v>
      </c>
    </row>
    <row r="52" spans="23:27" x14ac:dyDescent="0.3">
      <c r="W52" t="s">
        <v>140</v>
      </c>
      <c r="X52">
        <v>1</v>
      </c>
      <c r="Y52" t="s">
        <v>146</v>
      </c>
      <c r="Z52" s="15">
        <v>664</v>
      </c>
      <c r="AA52">
        <f t="shared" si="0"/>
        <v>664</v>
      </c>
    </row>
    <row r="53" spans="23:27" x14ac:dyDescent="0.3">
      <c r="W53" t="s">
        <v>97</v>
      </c>
      <c r="X53">
        <v>1</v>
      </c>
      <c r="Z53" s="15">
        <v>18</v>
      </c>
      <c r="AA53">
        <f t="shared" si="0"/>
        <v>18</v>
      </c>
    </row>
    <row r="54" spans="23:27" x14ac:dyDescent="0.3">
      <c r="W54" t="s">
        <v>134</v>
      </c>
      <c r="X54">
        <v>1</v>
      </c>
      <c r="Z54" s="15">
        <v>163</v>
      </c>
      <c r="AA54">
        <f t="shared" si="0"/>
        <v>163</v>
      </c>
    </row>
    <row r="55" spans="23:27" x14ac:dyDescent="0.3">
      <c r="W55" t="s">
        <v>32</v>
      </c>
      <c r="X55">
        <v>15</v>
      </c>
      <c r="Y55" t="s">
        <v>156</v>
      </c>
      <c r="Z55" s="15">
        <v>108</v>
      </c>
      <c r="AA55">
        <f t="shared" si="0"/>
        <v>1620</v>
      </c>
    </row>
    <row r="56" spans="23:27" x14ac:dyDescent="0.3">
      <c r="W56" t="s">
        <v>23</v>
      </c>
      <c r="X56">
        <v>12</v>
      </c>
      <c r="Y56" t="s">
        <v>151</v>
      </c>
      <c r="Z56" s="15">
        <v>206</v>
      </c>
      <c r="AA56">
        <f t="shared" si="0"/>
        <v>2472</v>
      </c>
    </row>
    <row r="57" spans="23:27" x14ac:dyDescent="0.3">
      <c r="W57" t="s">
        <v>27</v>
      </c>
      <c r="X57">
        <v>12</v>
      </c>
      <c r="Y57" t="s">
        <v>119</v>
      </c>
      <c r="Z57" s="15">
        <v>77</v>
      </c>
      <c r="AA57">
        <f t="shared" si="0"/>
        <v>924</v>
      </c>
    </row>
    <row r="58" spans="23:27" x14ac:dyDescent="0.3">
      <c r="W58" t="s">
        <v>141</v>
      </c>
      <c r="X58">
        <v>1</v>
      </c>
      <c r="Y58" t="s">
        <v>146</v>
      </c>
      <c r="Z58" s="15">
        <v>1512</v>
      </c>
      <c r="AA58">
        <f t="shared" si="0"/>
        <v>1512</v>
      </c>
    </row>
    <row r="59" spans="23:27" x14ac:dyDescent="0.3">
      <c r="W59" t="s">
        <v>18</v>
      </c>
      <c r="X59">
        <v>1</v>
      </c>
      <c r="Y59" t="s">
        <v>146</v>
      </c>
      <c r="Z59" s="15">
        <v>800</v>
      </c>
      <c r="AA59">
        <f t="shared" si="0"/>
        <v>800</v>
      </c>
    </row>
    <row r="60" spans="23:27" x14ac:dyDescent="0.3">
      <c r="W60" t="s">
        <v>111</v>
      </c>
      <c r="X60">
        <v>8</v>
      </c>
      <c r="Y60" t="s">
        <v>156</v>
      </c>
      <c r="Z60" s="15">
        <v>100</v>
      </c>
      <c r="AA60">
        <f t="shared" si="0"/>
        <v>800</v>
      </c>
    </row>
    <row r="61" spans="23:27" x14ac:dyDescent="0.3">
      <c r="W61" t="s">
        <v>95</v>
      </c>
      <c r="X61">
        <v>8</v>
      </c>
      <c r="Z61" s="15">
        <v>133</v>
      </c>
      <c r="AA61">
        <f t="shared" si="0"/>
        <v>1064</v>
      </c>
    </row>
    <row r="62" spans="23:27" x14ac:dyDescent="0.3">
      <c r="W62" t="s">
        <v>164</v>
      </c>
      <c r="X62">
        <v>24</v>
      </c>
      <c r="Y62" t="s">
        <v>156</v>
      </c>
      <c r="Z62" s="15">
        <v>120</v>
      </c>
      <c r="AA62">
        <f t="shared" si="0"/>
        <v>2880</v>
      </c>
    </row>
    <row r="63" spans="23:27" x14ac:dyDescent="0.3">
      <c r="W63" t="s">
        <v>112</v>
      </c>
      <c r="X63">
        <v>30</v>
      </c>
      <c r="Y63" t="s">
        <v>156</v>
      </c>
      <c r="Z63" s="15">
        <v>0</v>
      </c>
      <c r="AA63">
        <f t="shared" si="0"/>
        <v>0</v>
      </c>
    </row>
    <row r="64" spans="23:27" x14ac:dyDescent="0.3">
      <c r="W64" t="s">
        <v>94</v>
      </c>
      <c r="X64">
        <v>6</v>
      </c>
      <c r="Y64" t="s">
        <v>147</v>
      </c>
      <c r="Z64" s="15">
        <v>110</v>
      </c>
      <c r="AA64">
        <f t="shared" si="0"/>
        <v>660</v>
      </c>
    </row>
    <row r="65" spans="23:27" x14ac:dyDescent="0.3">
      <c r="W65" t="s">
        <v>139</v>
      </c>
      <c r="X65">
        <v>12</v>
      </c>
      <c r="Y65" t="s">
        <v>152</v>
      </c>
      <c r="Z65" s="15">
        <v>60</v>
      </c>
      <c r="AA65">
        <f t="shared" si="0"/>
        <v>720</v>
      </c>
    </row>
    <row r="66" spans="23:27" x14ac:dyDescent="0.3">
      <c r="W66" t="s">
        <v>63</v>
      </c>
      <c r="X66">
        <v>24</v>
      </c>
      <c r="Z66" s="15">
        <v>75</v>
      </c>
      <c r="AA66">
        <f t="shared" si="0"/>
        <v>1800</v>
      </c>
    </row>
    <row r="67" spans="23:27" x14ac:dyDescent="0.3">
      <c r="W67" t="s">
        <v>109</v>
      </c>
      <c r="X67">
        <v>8</v>
      </c>
      <c r="Y67" t="s">
        <v>156</v>
      </c>
      <c r="Z67" s="15">
        <v>23</v>
      </c>
      <c r="AA67">
        <f t="shared" ref="AA67:AA74" si="1">X67*Z67</f>
        <v>184</v>
      </c>
    </row>
    <row r="68" spans="23:27" x14ac:dyDescent="0.3">
      <c r="W68" t="s">
        <v>103</v>
      </c>
      <c r="X68">
        <v>24</v>
      </c>
      <c r="Y68" t="s">
        <v>156</v>
      </c>
      <c r="Z68" s="15">
        <v>9</v>
      </c>
      <c r="AA68">
        <f t="shared" si="1"/>
        <v>216</v>
      </c>
    </row>
    <row r="69" spans="23:27" x14ac:dyDescent="0.3">
      <c r="W69" t="s">
        <v>108</v>
      </c>
      <c r="X69">
        <v>8</v>
      </c>
      <c r="Y69" t="s">
        <v>156</v>
      </c>
      <c r="Z69" s="15">
        <v>8</v>
      </c>
      <c r="AA69">
        <f t="shared" si="1"/>
        <v>64</v>
      </c>
    </row>
    <row r="70" spans="23:27" x14ac:dyDescent="0.3">
      <c r="W70" t="s">
        <v>110</v>
      </c>
      <c r="X70">
        <v>12</v>
      </c>
      <c r="Y70" t="s">
        <v>165</v>
      </c>
      <c r="Z70" s="15">
        <v>150</v>
      </c>
      <c r="AA70">
        <f t="shared" si="1"/>
        <v>1800</v>
      </c>
    </row>
    <row r="71" spans="23:27" x14ac:dyDescent="0.3">
      <c r="W71" t="s">
        <v>105</v>
      </c>
      <c r="X71">
        <v>1</v>
      </c>
      <c r="Z71" s="15">
        <v>20</v>
      </c>
      <c r="AA71">
        <f t="shared" si="1"/>
        <v>20</v>
      </c>
    </row>
    <row r="72" spans="23:27" x14ac:dyDescent="0.3">
      <c r="W72" t="s">
        <v>86</v>
      </c>
      <c r="X72">
        <v>12</v>
      </c>
      <c r="Z72" s="15">
        <v>62</v>
      </c>
      <c r="AA72">
        <f t="shared" si="1"/>
        <v>744</v>
      </c>
    </row>
    <row r="73" spans="23:27" x14ac:dyDescent="0.3">
      <c r="W73" t="s">
        <v>145</v>
      </c>
      <c r="X73">
        <v>1</v>
      </c>
      <c r="Y73" t="s">
        <v>146</v>
      </c>
      <c r="Z73" s="15">
        <v>540</v>
      </c>
      <c r="AA73">
        <f t="shared" si="1"/>
        <v>540</v>
      </c>
    </row>
    <row r="74" spans="23:27" x14ac:dyDescent="0.3">
      <c r="W74" t="s">
        <v>135</v>
      </c>
      <c r="X74">
        <v>1</v>
      </c>
      <c r="Z74" s="15">
        <v>33</v>
      </c>
      <c r="AA74">
        <f t="shared" si="1"/>
        <v>33</v>
      </c>
    </row>
  </sheetData>
  <sortState xmlns:xlrd2="http://schemas.microsoft.com/office/spreadsheetml/2017/richdata2" ref="W2:Y75">
    <sortCondition ref="W2:W75"/>
  </sortState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DCAA0-B06E-4A99-B6CE-602EF9AAF0A0}">
  <sheetPr codeName="Sheet2"/>
  <dimension ref="A1:K21"/>
  <sheetViews>
    <sheetView zoomScale="75" workbookViewId="0">
      <selection activeCell="C37" sqref="C37"/>
    </sheetView>
  </sheetViews>
  <sheetFormatPr defaultColWidth="8.77734375" defaultRowHeight="14.4" x14ac:dyDescent="0.3"/>
  <cols>
    <col min="2" max="2" width="18.6640625" customWidth="1"/>
    <col min="3" max="3" width="19.6640625" customWidth="1"/>
    <col min="4" max="4" width="19.33203125" customWidth="1"/>
    <col min="5" max="5" width="22.109375" customWidth="1"/>
    <col min="6" max="6" width="23" customWidth="1"/>
    <col min="8" max="8" width="17.109375" bestFit="1" customWidth="1"/>
    <col min="10" max="10" width="16.33203125" bestFit="1" customWidth="1"/>
  </cols>
  <sheetData>
    <row r="1" spans="1:11" x14ac:dyDescent="0.3">
      <c r="A1" t="s">
        <v>168</v>
      </c>
      <c r="B1" s="2" t="s">
        <v>2</v>
      </c>
      <c r="C1" s="2" t="s">
        <v>0</v>
      </c>
      <c r="D1" s="2" t="s">
        <v>1</v>
      </c>
      <c r="E1" s="2" t="s">
        <v>4</v>
      </c>
      <c r="F1" s="2" t="s">
        <v>3</v>
      </c>
    </row>
    <row r="2" spans="1:11" x14ac:dyDescent="0.3">
      <c r="A2">
        <v>1</v>
      </c>
      <c r="B2" t="s">
        <v>11</v>
      </c>
      <c r="C2" t="s">
        <v>36</v>
      </c>
      <c r="D2" t="s">
        <v>114</v>
      </c>
      <c r="E2" t="s">
        <v>41</v>
      </c>
      <c r="F2" t="s">
        <v>29</v>
      </c>
    </row>
    <row r="3" spans="1:11" x14ac:dyDescent="0.3">
      <c r="A3">
        <v>2</v>
      </c>
      <c r="B3" t="s">
        <v>65</v>
      </c>
      <c r="C3" t="s">
        <v>38</v>
      </c>
      <c r="D3" t="s">
        <v>18</v>
      </c>
      <c r="E3" t="s">
        <v>46</v>
      </c>
      <c r="F3" t="s">
        <v>30</v>
      </c>
    </row>
    <row r="4" spans="1:11" x14ac:dyDescent="0.3">
      <c r="A4">
        <v>3</v>
      </c>
      <c r="B4" t="s">
        <v>8</v>
      </c>
      <c r="C4" t="s">
        <v>35</v>
      </c>
      <c r="D4" t="s">
        <v>19</v>
      </c>
      <c r="E4" t="s">
        <v>26</v>
      </c>
      <c r="F4" t="s">
        <v>31</v>
      </c>
    </row>
    <row r="5" spans="1:11" x14ac:dyDescent="0.3">
      <c r="A5">
        <v>4</v>
      </c>
      <c r="B5" t="s">
        <v>5</v>
      </c>
      <c r="C5" t="s">
        <v>34</v>
      </c>
      <c r="D5" t="s">
        <v>15</v>
      </c>
      <c r="E5" t="s">
        <v>23</v>
      </c>
      <c r="F5" t="s">
        <v>45</v>
      </c>
    </row>
    <row r="6" spans="1:11" x14ac:dyDescent="0.3">
      <c r="A6">
        <v>5</v>
      </c>
      <c r="B6" t="s">
        <v>10</v>
      </c>
      <c r="C6" t="s">
        <v>39</v>
      </c>
      <c r="D6" t="s">
        <v>21</v>
      </c>
      <c r="E6" t="s">
        <v>40</v>
      </c>
      <c r="F6" t="s">
        <v>43</v>
      </c>
    </row>
    <row r="7" spans="1:11" x14ac:dyDescent="0.3">
      <c r="A7">
        <v>6</v>
      </c>
      <c r="B7" t="s">
        <v>9</v>
      </c>
      <c r="C7" t="s">
        <v>37</v>
      </c>
      <c r="D7" t="s">
        <v>20</v>
      </c>
      <c r="E7" t="s">
        <v>27</v>
      </c>
      <c r="F7" t="s">
        <v>44</v>
      </c>
    </row>
    <row r="8" spans="1:11" x14ac:dyDescent="0.3">
      <c r="A8">
        <v>7</v>
      </c>
      <c r="B8" t="s">
        <v>72</v>
      </c>
      <c r="C8" t="s">
        <v>14</v>
      </c>
      <c r="D8" t="s">
        <v>22</v>
      </c>
      <c r="E8" t="s">
        <v>42</v>
      </c>
      <c r="F8" t="s">
        <v>28</v>
      </c>
    </row>
    <row r="9" spans="1:11" x14ac:dyDescent="0.3">
      <c r="A9">
        <v>8</v>
      </c>
      <c r="B9" t="s">
        <v>7</v>
      </c>
      <c r="C9" t="s">
        <v>13</v>
      </c>
      <c r="D9" t="s">
        <v>17</v>
      </c>
      <c r="E9" t="s">
        <v>25</v>
      </c>
      <c r="F9" t="s">
        <v>33</v>
      </c>
    </row>
    <row r="10" spans="1:11" x14ac:dyDescent="0.3">
      <c r="A10">
        <v>9</v>
      </c>
      <c r="B10" t="s">
        <v>6</v>
      </c>
      <c r="C10" t="s">
        <v>12</v>
      </c>
      <c r="D10" t="s">
        <v>16</v>
      </c>
      <c r="E10" t="s">
        <v>24</v>
      </c>
      <c r="F10" t="s">
        <v>32</v>
      </c>
    </row>
    <row r="12" spans="1:11" hidden="1" x14ac:dyDescent="0.3">
      <c r="A12" t="s">
        <v>168</v>
      </c>
      <c r="B12" s="2" t="s">
        <v>2</v>
      </c>
      <c r="C12" s="2" t="s">
        <v>270</v>
      </c>
      <c r="D12" s="2" t="s">
        <v>0</v>
      </c>
      <c r="E12" s="2" t="s">
        <v>270</v>
      </c>
      <c r="F12" s="2" t="s">
        <v>1</v>
      </c>
      <c r="G12" s="2" t="s">
        <v>270</v>
      </c>
      <c r="H12" s="2" t="s">
        <v>4</v>
      </c>
      <c r="I12" s="2" t="s">
        <v>270</v>
      </c>
      <c r="J12" s="2" t="s">
        <v>3</v>
      </c>
      <c r="K12" s="2" t="s">
        <v>270</v>
      </c>
    </row>
    <row r="13" spans="1:11" hidden="1" x14ac:dyDescent="0.3">
      <c r="A13">
        <v>1</v>
      </c>
      <c r="B13" t="s">
        <v>11</v>
      </c>
      <c r="C13" s="15">
        <v>134</v>
      </c>
      <c r="D13" t="s">
        <v>36</v>
      </c>
      <c r="E13">
        <v>495.56</v>
      </c>
      <c r="F13" t="s">
        <v>114</v>
      </c>
      <c r="G13">
        <v>320</v>
      </c>
      <c r="H13" t="s">
        <v>41</v>
      </c>
      <c r="I13">
        <v>104.9</v>
      </c>
      <c r="J13" t="s">
        <v>29</v>
      </c>
      <c r="K13">
        <v>95</v>
      </c>
    </row>
    <row r="14" spans="1:11" hidden="1" x14ac:dyDescent="0.3">
      <c r="A14">
        <v>2</v>
      </c>
      <c r="B14" t="s">
        <v>65</v>
      </c>
      <c r="C14">
        <v>42.52</v>
      </c>
      <c r="D14" t="s">
        <v>38</v>
      </c>
      <c r="E14">
        <v>168.76</v>
      </c>
      <c r="F14" t="s">
        <v>18</v>
      </c>
      <c r="G14">
        <v>400</v>
      </c>
      <c r="H14" t="s">
        <v>46</v>
      </c>
      <c r="I14">
        <v>154</v>
      </c>
      <c r="J14" t="s">
        <v>30</v>
      </c>
      <c r="K14">
        <v>32</v>
      </c>
    </row>
    <row r="15" spans="1:11" hidden="1" x14ac:dyDescent="0.3">
      <c r="A15">
        <v>3</v>
      </c>
      <c r="B15" t="s">
        <v>8</v>
      </c>
      <c r="C15">
        <v>150</v>
      </c>
      <c r="D15" t="s">
        <v>35</v>
      </c>
      <c r="E15">
        <v>488.52499999999998</v>
      </c>
      <c r="F15" t="s">
        <v>19</v>
      </c>
      <c r="G15">
        <v>609.5</v>
      </c>
      <c r="H15" t="s">
        <v>26</v>
      </c>
      <c r="I15">
        <v>120</v>
      </c>
      <c r="J15" t="s">
        <v>31</v>
      </c>
      <c r="K15">
        <v>152</v>
      </c>
    </row>
    <row r="16" spans="1:11" hidden="1" x14ac:dyDescent="0.3">
      <c r="A16">
        <v>4</v>
      </c>
      <c r="B16" t="s">
        <v>5</v>
      </c>
      <c r="C16">
        <v>156</v>
      </c>
      <c r="D16" t="s">
        <v>34</v>
      </c>
      <c r="E16">
        <v>406.5</v>
      </c>
      <c r="F16" t="s">
        <v>15</v>
      </c>
      <c r="G16">
        <v>351.25</v>
      </c>
      <c r="H16" t="s">
        <v>23</v>
      </c>
      <c r="I16">
        <v>206</v>
      </c>
      <c r="J16" t="s">
        <v>45</v>
      </c>
      <c r="K16">
        <v>406</v>
      </c>
    </row>
    <row r="17" spans="1:11" hidden="1" x14ac:dyDescent="0.3">
      <c r="A17">
        <v>5</v>
      </c>
      <c r="B17" t="s">
        <v>10</v>
      </c>
      <c r="C17">
        <v>245</v>
      </c>
      <c r="D17" t="s">
        <v>39</v>
      </c>
      <c r="E17">
        <v>131.13</v>
      </c>
      <c r="F17" t="s">
        <v>21</v>
      </c>
      <c r="G17">
        <v>271.25</v>
      </c>
      <c r="H17" t="s">
        <v>40</v>
      </c>
      <c r="I17">
        <v>55.25</v>
      </c>
      <c r="J17" t="s">
        <v>43</v>
      </c>
      <c r="K17">
        <v>403</v>
      </c>
    </row>
    <row r="18" spans="1:11" hidden="1" x14ac:dyDescent="0.3">
      <c r="A18">
        <v>6</v>
      </c>
      <c r="B18" t="s">
        <v>9</v>
      </c>
      <c r="C18">
        <v>132</v>
      </c>
      <c r="D18" t="s">
        <v>37</v>
      </c>
      <c r="E18">
        <v>709.43</v>
      </c>
      <c r="F18" t="s">
        <v>20</v>
      </c>
      <c r="G18">
        <v>930.75</v>
      </c>
      <c r="H18" t="s">
        <v>27</v>
      </c>
      <c r="I18">
        <v>187</v>
      </c>
      <c r="J18" t="s">
        <v>44</v>
      </c>
      <c r="K18">
        <v>140</v>
      </c>
    </row>
    <row r="19" spans="1:11" hidden="1" x14ac:dyDescent="0.3">
      <c r="A19">
        <v>7</v>
      </c>
      <c r="B19" t="s">
        <v>72</v>
      </c>
      <c r="C19">
        <v>426</v>
      </c>
      <c r="D19" t="s">
        <v>14</v>
      </c>
      <c r="F19" t="s">
        <v>22</v>
      </c>
      <c r="G19">
        <v>855</v>
      </c>
      <c r="H19" t="s">
        <v>42</v>
      </c>
      <c r="I19">
        <v>100.8</v>
      </c>
      <c r="J19" t="s">
        <v>28</v>
      </c>
      <c r="K19">
        <v>45</v>
      </c>
    </row>
    <row r="20" spans="1:11" hidden="1" x14ac:dyDescent="0.3">
      <c r="A20">
        <v>8</v>
      </c>
      <c r="B20" t="s">
        <v>7</v>
      </c>
      <c r="C20">
        <v>160</v>
      </c>
      <c r="D20" t="s">
        <v>13</v>
      </c>
      <c r="E20">
        <v>200</v>
      </c>
      <c r="F20" t="s">
        <v>17</v>
      </c>
      <c r="G20">
        <v>631.25</v>
      </c>
      <c r="H20" t="s">
        <v>25</v>
      </c>
      <c r="I20">
        <v>12</v>
      </c>
      <c r="J20" t="s">
        <v>33</v>
      </c>
      <c r="K20">
        <v>53</v>
      </c>
    </row>
    <row r="21" spans="1:11" hidden="1" x14ac:dyDescent="0.3">
      <c r="A21">
        <v>9</v>
      </c>
      <c r="B21" t="s">
        <v>6</v>
      </c>
      <c r="C21" s="15">
        <v>150</v>
      </c>
      <c r="D21" t="s">
        <v>12</v>
      </c>
      <c r="E21" s="15">
        <v>318</v>
      </c>
      <c r="F21" t="s">
        <v>16</v>
      </c>
      <c r="G21" s="15">
        <v>541</v>
      </c>
      <c r="H21" t="s">
        <v>24</v>
      </c>
      <c r="I21" s="15">
        <v>500</v>
      </c>
      <c r="J21" t="s">
        <v>32</v>
      </c>
      <c r="K21" s="15">
        <v>108</v>
      </c>
    </row>
  </sheetData>
  <sortState xmlns:xlrd2="http://schemas.microsoft.com/office/spreadsheetml/2017/richdata2" ref="F2:F10">
    <sortCondition ref="F2:F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Meal Plan and List</vt:lpstr>
      <vt:lpstr>Recipies </vt:lpstr>
      <vt:lpstr>Food 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</dc:creator>
  <cp:lastModifiedBy>George</cp:lastModifiedBy>
  <dcterms:created xsi:type="dcterms:W3CDTF">2020-10-05T16:16:03Z</dcterms:created>
  <dcterms:modified xsi:type="dcterms:W3CDTF">2022-05-05T16:55:16Z</dcterms:modified>
</cp:coreProperties>
</file>